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os\Dropbox\141\Lab 141\Alloy\"/>
    </mc:Choice>
  </mc:AlternateContent>
  <xr:revisionPtr revIDLastSave="0" documentId="13_ncr:1_{8F898579-A122-4D7C-B896-E5604E67787A}" xr6:coauthVersionLast="44" xr6:coauthVersionMax="44" xr10:uidLastSave="{00000000-0000-0000-0000-000000000000}"/>
  <workbookProtection workbookPassword="83D7" lockStructure="1"/>
  <bookViews>
    <workbookView xWindow="-120" yWindow="-120" windowWidth="29040" windowHeight="15840" firstSheet="1" activeTab="1" xr2:uid="{00000000-000D-0000-FFFF-FFFF00000000}"/>
  </bookViews>
  <sheets>
    <sheet name="data sheet check" sheetId="1" state="hidden" r:id="rId1"/>
    <sheet name="data sheet" sheetId="2" r:id="rId2"/>
    <sheet name="calculation check" sheetId="3" state="hidden" r:id="rId3"/>
    <sheet name="calculations" sheetId="4" r:id="rId4"/>
    <sheet name="unknowns" sheetId="5" state="hidden" r:id="rId5"/>
    <sheet name="Sheet1" sheetId="6" state="hidden" r:id="rId6"/>
  </sheets>
  <definedNames>
    <definedName name="_xlnm.Print_Area" localSheetId="3">calculations!$A$3:$K$31</definedName>
    <definedName name="_xlnm.Print_Area" localSheetId="1">'data sheet'!$A$1:$J$28</definedName>
    <definedName name="_xlnm.Print_Area" localSheetId="4">unknowns!$A$1:$E$130</definedName>
    <definedName name="_xlnm.Print_Titles" localSheetId="4">unknowns!$1:$2</definedName>
    <definedName name="Z_115C6F58_41E2_44C7_BF61_547172606B68_.wvu.PrintArea" localSheetId="3" hidden="1">calculations!$A$3:$K$31</definedName>
    <definedName name="Z_115C6F58_41E2_44C7_BF61_547172606B68_.wvu.PrintArea" localSheetId="1" hidden="1">'data sheet'!$A$1:$J$28</definedName>
    <definedName name="Z_115C6F58_41E2_44C7_BF61_547172606B68_.wvu.PrintArea" localSheetId="4" hidden="1">unknowns!$A$1:$E$130</definedName>
    <definedName name="Z_115C6F58_41E2_44C7_BF61_547172606B68_.wvu.PrintTitles" localSheetId="4" hidden="1">unknowns!$1:$2</definedName>
  </definedNames>
  <calcPr calcId="191029"/>
  <customWorkbookViews>
    <customWorkbookView name="lao - Personal View" guid="{115C6F58-41E2-44C7-BF61-547172606B68}" mergeInterval="0" personalView="1" xWindow="-3" yWindow="46" windowWidth="1014" windowHeight="4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3" l="1"/>
  <c r="C4" i="4" l="1"/>
  <c r="G4" i="4"/>
  <c r="C6" i="4"/>
  <c r="G6" i="4"/>
  <c r="C7" i="4"/>
  <c r="G7" i="4"/>
  <c r="C13" i="4"/>
  <c r="G13" i="4"/>
  <c r="C15" i="4"/>
  <c r="G15" i="4"/>
  <c r="C16" i="4"/>
  <c r="D16" i="4" s="1"/>
  <c r="G16" i="4"/>
  <c r="C19" i="4"/>
  <c r="C32" i="3" s="1"/>
  <c r="G19" i="4"/>
  <c r="G32" i="3" s="1"/>
  <c r="C22" i="4"/>
  <c r="G22" i="4"/>
  <c r="C4" i="3"/>
  <c r="J60" i="3" s="1"/>
  <c r="J68" i="3" s="1"/>
  <c r="G4" i="3"/>
  <c r="M60" i="3" s="1"/>
  <c r="M68" i="3" s="1"/>
  <c r="C6" i="3"/>
  <c r="G6" i="3"/>
  <c r="C7" i="3"/>
  <c r="G7" i="3"/>
  <c r="C12" i="3"/>
  <c r="C14" i="3" s="1"/>
  <c r="C15" i="3" s="1"/>
  <c r="E9" i="4" s="1"/>
  <c r="G12" i="3"/>
  <c r="G14" i="3" s="1"/>
  <c r="G15" i="3" s="1"/>
  <c r="C22" i="3"/>
  <c r="G22" i="3"/>
  <c r="C24" i="3"/>
  <c r="G24" i="3"/>
  <c r="C25" i="3"/>
  <c r="G25" i="3"/>
  <c r="C31" i="3"/>
  <c r="C33" i="3" s="1"/>
  <c r="G31" i="3"/>
  <c r="G33" i="3" s="1"/>
  <c r="C37" i="3"/>
  <c r="G37" i="3"/>
  <c r="C44" i="3"/>
  <c r="C45" i="3"/>
  <c r="J61" i="3"/>
  <c r="J69" i="3" s="1"/>
  <c r="M61" i="3"/>
  <c r="M69" i="3"/>
  <c r="E16" i="2"/>
  <c r="I16" i="2"/>
  <c r="B3" i="1"/>
  <c r="C33" i="1" s="1"/>
  <c r="C4" i="1"/>
  <c r="C8" i="1"/>
  <c r="G8" i="1"/>
  <c r="C10" i="1"/>
  <c r="G10" i="1"/>
  <c r="C11" i="1"/>
  <c r="G11" i="1"/>
  <c r="C13" i="1"/>
  <c r="G13" i="1"/>
  <c r="C15" i="1"/>
  <c r="G15" i="1"/>
  <c r="C16" i="1"/>
  <c r="G16" i="1"/>
  <c r="C18" i="1"/>
  <c r="G18" i="1"/>
  <c r="C20" i="1"/>
  <c r="G20" i="1"/>
  <c r="C27" i="3" l="1"/>
  <c r="C40" i="3" s="1"/>
  <c r="C26" i="3"/>
  <c r="F26" i="3" s="1"/>
  <c r="F17" i="4" s="1"/>
  <c r="C9" i="3"/>
  <c r="C18" i="3" s="1"/>
  <c r="C34" i="3"/>
  <c r="C35" i="3" s="1"/>
  <c r="E20" i="4" s="1"/>
  <c r="E12" i="3"/>
  <c r="I12" i="3"/>
  <c r="I9" i="4"/>
  <c r="G9" i="3"/>
  <c r="G18" i="3" s="1"/>
  <c r="F3" i="1"/>
  <c r="C46" i="3"/>
  <c r="C47" i="3" s="1"/>
  <c r="E25" i="4" s="1"/>
  <c r="G34" i="3"/>
  <c r="G35" i="3" s="1"/>
  <c r="I20" i="4" s="1"/>
  <c r="G27" i="3"/>
  <c r="G26" i="3" l="1"/>
  <c r="J26" i="3" s="1"/>
  <c r="J17" i="4" s="1"/>
  <c r="C17" i="3"/>
  <c r="C8" i="3"/>
  <c r="C10" i="3" s="1"/>
  <c r="C11" i="3" s="1"/>
  <c r="E8" i="4" s="1"/>
  <c r="G17" i="3"/>
  <c r="G19" i="3" s="1"/>
  <c r="G20" i="3" s="1"/>
  <c r="G8" i="3"/>
  <c r="G10" i="3" s="1"/>
  <c r="G11" i="3" s="1"/>
  <c r="I32" i="3"/>
  <c r="C39" i="3"/>
  <c r="C41" i="3" s="1"/>
  <c r="C42" i="3" s="1"/>
  <c r="G39" i="3"/>
  <c r="C28" i="3"/>
  <c r="C29" i="3" s="1"/>
  <c r="E26" i="3" s="1"/>
  <c r="E44" i="3"/>
  <c r="E32" i="3"/>
  <c r="C50" i="3"/>
  <c r="G40" i="3"/>
  <c r="G28" i="3" l="1"/>
  <c r="G29" i="3" s="1"/>
  <c r="E17" i="4"/>
  <c r="C19" i="3"/>
  <c r="C20" i="3" s="1"/>
  <c r="E17" i="3" s="1"/>
  <c r="E8" i="3"/>
  <c r="I17" i="3"/>
  <c r="I11" i="4"/>
  <c r="I17" i="4"/>
  <c r="I26" i="3"/>
  <c r="E24" i="4"/>
  <c r="E39" i="3"/>
  <c r="I8" i="4"/>
  <c r="I8" i="3"/>
  <c r="J70" i="3"/>
  <c r="J71" i="3" s="1"/>
  <c r="G50" i="3"/>
  <c r="G41" i="3"/>
  <c r="G42" i="3" s="1"/>
  <c r="E11" i="4" l="1"/>
  <c r="C54" i="3"/>
  <c r="C49" i="3"/>
  <c r="C51" i="3" s="1"/>
  <c r="C52" i="3" s="1"/>
  <c r="E26" i="4" s="1"/>
  <c r="G49" i="3"/>
  <c r="G51" i="3" s="1"/>
  <c r="G52" i="3" s="1"/>
  <c r="I24" i="4"/>
  <c r="I39" i="3"/>
  <c r="M70" i="3"/>
  <c r="M71" i="3" s="1"/>
  <c r="G73" i="3" s="1"/>
  <c r="C78" i="3"/>
  <c r="C75" i="3" l="1"/>
  <c r="E54" i="3" s="1"/>
  <c r="C74" i="3"/>
  <c r="E49" i="3"/>
  <c r="G54" i="3"/>
  <c r="G75" i="3" s="1"/>
  <c r="C77" i="3"/>
  <c r="C79" i="3" s="1"/>
  <c r="C80" i="3" s="1"/>
  <c r="I26" i="4"/>
  <c r="I49" i="3"/>
  <c r="E28" i="4"/>
  <c r="C84" i="3"/>
  <c r="G78" i="3"/>
  <c r="G74" i="3" l="1"/>
  <c r="G77" i="3"/>
  <c r="G79" i="3" s="1"/>
  <c r="G80" i="3" s="1"/>
  <c r="C83" i="3"/>
  <c r="C85" i="3" s="1"/>
  <c r="C86" i="3" s="1"/>
  <c r="I28" i="4"/>
  <c r="I54" i="3"/>
  <c r="E29" i="4"/>
  <c r="E77" i="3"/>
  <c r="G84" i="3"/>
  <c r="C24" i="1"/>
  <c r="G83" i="3" l="1"/>
  <c r="G85" i="3" s="1"/>
  <c r="G86" i="3" s="1"/>
  <c r="G23" i="1"/>
  <c r="C23" i="1"/>
  <c r="C25" i="1" s="1"/>
  <c r="C26" i="1" s="1"/>
  <c r="E23" i="1" s="1"/>
  <c r="E23" i="2" s="1"/>
  <c r="I29" i="4"/>
  <c r="I77" i="3"/>
  <c r="E31" i="4"/>
  <c r="E83" i="3"/>
  <c r="G24" i="1"/>
  <c r="C29" i="1" s="1"/>
  <c r="G25" i="1" l="1"/>
  <c r="G26" i="1" s="1"/>
  <c r="I23" i="1" s="1"/>
  <c r="I23" i="2" s="1"/>
  <c r="C28" i="1"/>
  <c r="C30" i="1" s="1"/>
  <c r="C31" i="1" s="1"/>
  <c r="I31" i="4"/>
  <c r="I83" i="3"/>
  <c r="C34" i="1"/>
  <c r="E28" i="1" l="1"/>
  <c r="E25" i="2" s="1"/>
  <c r="C61" i="1"/>
  <c r="C60" i="1" s="1"/>
  <c r="C59" i="1" s="1"/>
  <c r="C58" i="1" s="1"/>
  <c r="C57" i="1" s="1"/>
  <c r="C56" i="1" s="1"/>
  <c r="C55" i="1" s="1"/>
  <c r="C54" i="1" s="1"/>
  <c r="C53" i="1" s="1"/>
  <c r="C52" i="1" s="1"/>
  <c r="C51" i="1" s="1"/>
  <c r="C50" i="1" s="1"/>
  <c r="C49" i="1" s="1"/>
  <c r="C48" i="1" s="1"/>
  <c r="C47" i="1" s="1"/>
  <c r="C40" i="1" s="1"/>
  <c r="C27" i="2" s="1"/>
</calcChain>
</file>

<file path=xl/sharedStrings.xml><?xml version="1.0" encoding="utf-8"?>
<sst xmlns="http://schemas.openxmlformats.org/spreadsheetml/2006/main" count="356" uniqueCount="173">
  <si>
    <t>Analysis of a Two-component Alloy</t>
  </si>
  <si>
    <t>Section</t>
  </si>
  <si>
    <t>Trial 1</t>
  </si>
  <si>
    <t>Trial 2</t>
  </si>
  <si>
    <t>mass alloy reacted</t>
  </si>
  <si>
    <t>Mass large bottle filled with water</t>
  </si>
  <si>
    <t>Mass large bottle after experiment</t>
  </si>
  <si>
    <t>Atmospheric Pressure</t>
  </si>
  <si>
    <t>Difference in water heights in bottle and beaker</t>
  </si>
  <si>
    <t>If water higher in bottle type 1, if higher in beaker type 2</t>
  </si>
  <si>
    <t>Temperature of water in bottle</t>
  </si>
  <si>
    <t>Vapor pressure of water at above temperature</t>
  </si>
  <si>
    <t>Percent Zn in sample</t>
  </si>
  <si>
    <t>g</t>
  </si>
  <si>
    <t>cm</t>
  </si>
  <si>
    <t>mm Hg</t>
  </si>
  <si>
    <t>%</t>
  </si>
  <si>
    <r>
      <t>o</t>
    </r>
    <r>
      <rPr>
        <sz val="10"/>
        <rFont val="Arial"/>
        <family val="2"/>
      </rPr>
      <t>C</t>
    </r>
  </si>
  <si>
    <t>Mass water displaced</t>
  </si>
  <si>
    <t>Volume of water displaced</t>
  </si>
  <si>
    <t>Density of water</t>
  </si>
  <si>
    <t>g/mL</t>
  </si>
  <si>
    <t>L</t>
  </si>
  <si>
    <t>Gas pressure in bottle</t>
  </si>
  <si>
    <t>comp value</t>
  </si>
  <si>
    <t>diff student and comp</t>
  </si>
  <si>
    <t>% diff</t>
  </si>
  <si>
    <t>K</t>
  </si>
  <si>
    <t xml:space="preserve">Gas constant </t>
  </si>
  <si>
    <t>L torr/mol K</t>
  </si>
  <si>
    <r>
      <t>Moles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produced</t>
    </r>
  </si>
  <si>
    <t>mol</t>
  </si>
  <si>
    <t>Moles Zn</t>
  </si>
  <si>
    <t>Set-up</t>
  </si>
  <si>
    <t>mol Zn(65.39 g/mol) + mol Al(26.98 g/mol) = C4</t>
  </si>
  <si>
    <t>g Zn + g Al = C4</t>
  </si>
  <si>
    <t>C4/26.98 =</t>
  </si>
  <si>
    <t>65.35/26.98 =</t>
  </si>
  <si>
    <t>mol H2 from Zn + mol H2 from Al = C45</t>
  </si>
  <si>
    <t>1st equation</t>
  </si>
  <si>
    <t>2nd equation</t>
  </si>
  <si>
    <t>Substitute mol Al into second equation</t>
  </si>
  <si>
    <t>C45-I64=</t>
  </si>
  <si>
    <t>mol Zn =</t>
  </si>
  <si>
    <t>trial 1</t>
  </si>
  <si>
    <t>trial 2</t>
  </si>
  <si>
    <t>g Zn</t>
  </si>
  <si>
    <t>% Zn</t>
  </si>
  <si>
    <t>Average % Zn</t>
  </si>
  <si>
    <t>Score</t>
  </si>
  <si>
    <t>Actual % Zn</t>
  </si>
  <si>
    <t>score</t>
  </si>
  <si>
    <t>%error</t>
  </si>
  <si>
    <t>section</t>
  </si>
  <si>
    <t>J56*3/2=</t>
  </si>
  <si>
    <t>J57*3/2=</t>
  </si>
  <si>
    <r>
      <t>Pressure of dry H</t>
    </r>
    <r>
      <rPr>
        <vertAlign val="subscript"/>
        <sz val="10"/>
        <rFont val="Arial"/>
        <family val="2"/>
      </rPr>
      <t>2</t>
    </r>
  </si>
  <si>
    <t>mol Zn*1/1 + mol Al*3/2 = C45</t>
  </si>
  <si>
    <t>mol Al = (C4 -  65.39*mol Zn)/26.98 = C4/26.98 - 65.35*mol Zn/26.98</t>
  </si>
  <si>
    <t>mol Al = J56 - J57*mol Zn</t>
  </si>
  <si>
    <t>mol Zn  +  (J56 - J57*mol Zn) *3/2 = C45</t>
  </si>
  <si>
    <t>mol Zn  + J56*3/2  - J57*mol Zn*3/2 = C45</t>
  </si>
  <si>
    <t>mol Zn - J65*mol Zn + J64 = C45</t>
  </si>
  <si>
    <t>(1-J65)mol Zn = C45-J64 = J66</t>
  </si>
  <si>
    <t>mol Zn = J66/(1 - J65)=</t>
  </si>
  <si>
    <t>% error (experimental)</t>
  </si>
  <si>
    <t>username</t>
  </si>
  <si>
    <t>Thorn-Smith #</t>
  </si>
  <si>
    <t>%Zn</t>
  </si>
  <si>
    <t>Blackboard username</t>
  </si>
  <si>
    <r>
      <t xml:space="preserve">If </t>
    </r>
    <r>
      <rPr>
        <sz val="10"/>
        <color indexed="10"/>
        <rFont val="Arial"/>
        <family val="2"/>
      </rPr>
      <t>xx</t>
    </r>
    <r>
      <rPr>
        <sz val="10"/>
        <color indexed="36"/>
        <rFont val="Arial"/>
        <family val="2"/>
      </rPr>
      <t xml:space="preserve">, </t>
    </r>
    <r>
      <rPr>
        <sz val="10"/>
        <rFont val="Arial"/>
        <family val="2"/>
      </rPr>
      <t>check the relative pressures of gas and atmosphere.</t>
    </r>
  </si>
  <si>
    <t>Username (firstnamelastname)</t>
  </si>
  <si>
    <t>JoshWilson</t>
  </si>
  <si>
    <t>JoannaZhang</t>
  </si>
  <si>
    <t>AdamTyler</t>
  </si>
  <si>
    <t>TannerVerhoeks</t>
  </si>
  <si>
    <t>EricWoolsey</t>
  </si>
  <si>
    <t>RaineeWright</t>
  </si>
  <si>
    <t>Asha</t>
  </si>
  <si>
    <t>Belal</t>
  </si>
  <si>
    <t>Mustafa</t>
  </si>
  <si>
    <t>Laura</t>
  </si>
  <si>
    <t>John</t>
  </si>
  <si>
    <t>Austin</t>
  </si>
  <si>
    <t>Pablo</t>
  </si>
  <si>
    <t>Joey</t>
  </si>
  <si>
    <t>Colby</t>
  </si>
  <si>
    <t>Moonir</t>
  </si>
  <si>
    <t>Sophia</t>
  </si>
  <si>
    <t>Priya</t>
  </si>
  <si>
    <t>Eden</t>
  </si>
  <si>
    <t>Dina</t>
  </si>
  <si>
    <t>Jamie</t>
  </si>
  <si>
    <t>Jessica</t>
  </si>
  <si>
    <t>Anthony</t>
  </si>
  <si>
    <t>Marco</t>
  </si>
  <si>
    <t>Diane</t>
  </si>
  <si>
    <t>Elena</t>
  </si>
  <si>
    <t>Abraham</t>
  </si>
  <si>
    <t>Edgar</t>
  </si>
  <si>
    <t>Faysal</t>
  </si>
  <si>
    <t>Jazzmin</t>
  </si>
  <si>
    <t>Jenny</t>
  </si>
  <si>
    <t>Sung</t>
  </si>
  <si>
    <t>Fatima</t>
  </si>
  <si>
    <t>Nour</t>
  </si>
  <si>
    <t>Ariana</t>
  </si>
  <si>
    <t>Michael</t>
  </si>
  <si>
    <t>Rosemary</t>
  </si>
  <si>
    <t>Huong</t>
  </si>
  <si>
    <t>Juliana</t>
  </si>
  <si>
    <t>Isabel</t>
  </si>
  <si>
    <t>Brandon</t>
  </si>
  <si>
    <t>Sammy</t>
  </si>
  <si>
    <t>Calithya</t>
  </si>
  <si>
    <t>Katie</t>
  </si>
  <si>
    <t>Nicolas</t>
  </si>
  <si>
    <t>Lizbeth</t>
  </si>
  <si>
    <t>Ahmed</t>
  </si>
  <si>
    <t>Erin</t>
  </si>
  <si>
    <t>Madison</t>
  </si>
  <si>
    <t>Jennifer</t>
  </si>
  <si>
    <t>Sarah</t>
  </si>
  <si>
    <t>Irenira</t>
  </si>
  <si>
    <t>Kakaii</t>
  </si>
  <si>
    <t>Ethan</t>
  </si>
  <si>
    <t>Bibi</t>
  </si>
  <si>
    <t>Aveen</t>
  </si>
  <si>
    <t>Shawna</t>
  </si>
  <si>
    <t>Jahaziel</t>
  </si>
  <si>
    <t>Marialinda</t>
  </si>
  <si>
    <t>Veanna</t>
  </si>
  <si>
    <t>Jasmine</t>
  </si>
  <si>
    <t>Savion</t>
  </si>
  <si>
    <t>Jesus</t>
  </si>
  <si>
    <t>Alexandra</t>
  </si>
  <si>
    <t>Merna</t>
  </si>
  <si>
    <t>Sara</t>
  </si>
  <si>
    <t>Dennise</t>
  </si>
  <si>
    <t>Frankie</t>
  </si>
  <si>
    <t>Omar</t>
  </si>
  <si>
    <t>Ondraya</t>
  </si>
  <si>
    <t>Richard</t>
  </si>
  <si>
    <t>Dillan</t>
  </si>
  <si>
    <t>Nnaemeka</t>
  </si>
  <si>
    <t>RyanBalderas</t>
  </si>
  <si>
    <t>HaydenClark</t>
  </si>
  <si>
    <t>CassondraDillard</t>
  </si>
  <si>
    <t>Richard Duffett</t>
  </si>
  <si>
    <t>DavidEastlund</t>
  </si>
  <si>
    <t>EmreconErturen</t>
  </si>
  <si>
    <t>AngelEstrada</t>
  </si>
  <si>
    <t>RubiEstrada</t>
  </si>
  <si>
    <t>JoshuaEvans</t>
  </si>
  <si>
    <t>XitlaliGarcia</t>
  </si>
  <si>
    <t>AmandaHaio</t>
  </si>
  <si>
    <t>DavidHyde</t>
  </si>
  <si>
    <t>RyanJugao</t>
  </si>
  <si>
    <t>NikkiLe</t>
  </si>
  <si>
    <t>KarenLin</t>
  </si>
  <si>
    <t>DarrenMansour</t>
  </si>
  <si>
    <t>QuinceyMiles</t>
  </si>
  <si>
    <t>JoseMoreno</t>
  </si>
  <si>
    <t>JustinNelson</t>
  </si>
  <si>
    <t>TramNguyen</t>
  </si>
  <si>
    <t>JohnnyNicasio</t>
  </si>
  <si>
    <t>KamiOliver</t>
  </si>
  <si>
    <t>AdamPereyra</t>
  </si>
  <si>
    <t>YeseniaPonceMedrano</t>
  </si>
  <si>
    <t>VictoriaReed</t>
  </si>
  <si>
    <t>HarleyShorman</t>
  </si>
  <si>
    <t>NickTaboga</t>
  </si>
  <si>
    <t>FiaaliiTogiaso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</si>
</sst>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00\-00\-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22"/>
      <name val="Calibri"/>
      <family val="2"/>
    </font>
    <font>
      <sz val="22"/>
      <color indexed="10"/>
      <name val="Calibri"/>
      <family val="2"/>
    </font>
    <font>
      <b/>
      <sz val="22"/>
      <color theme="1"/>
      <name val="Century Schoolbook"/>
      <family val="1"/>
    </font>
    <font>
      <sz val="24"/>
      <color theme="1"/>
      <name val="Century Schoolbook"/>
      <family val="1"/>
    </font>
    <font>
      <b/>
      <sz val="26"/>
      <color theme="1"/>
      <name val="Calibri"/>
      <family val="2"/>
      <scheme val="minor"/>
    </font>
    <font>
      <b/>
      <sz val="26"/>
      <color theme="1"/>
      <name val="Cambria"/>
      <family val="1"/>
    </font>
    <font>
      <b/>
      <sz val="2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28"/>
      <color theme="1"/>
      <name val="Cambria"/>
      <family val="1"/>
    </font>
    <font>
      <b/>
      <sz val="28"/>
      <color rgb="FF000000"/>
      <name val="Calibri"/>
      <family val="2"/>
      <scheme val="minor"/>
    </font>
    <font>
      <b/>
      <sz val="16"/>
      <color theme="1"/>
      <name val="Century"/>
      <family val="1"/>
    </font>
    <font>
      <sz val="20"/>
      <name val="Palatino Linotype"/>
      <family val="1"/>
    </font>
    <font>
      <sz val="22"/>
      <name val="Palatino Linotype"/>
      <family val="1"/>
    </font>
    <font>
      <sz val="18"/>
      <name val="Palatino Linotype"/>
      <family val="1"/>
    </font>
    <font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65" fontId="0" fillId="2" borderId="0" xfId="0" applyNumberFormat="1" applyFill="1" applyProtection="1">
      <protection locked="0"/>
    </xf>
    <xf numFmtId="166" fontId="2" fillId="2" borderId="0" xfId="0" applyNumberFormat="1" applyFont="1" applyFill="1" applyProtection="1">
      <protection locked="0"/>
    </xf>
    <xf numFmtId="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165" fontId="3" fillId="2" borderId="0" xfId="0" applyNumberFormat="1" applyFont="1" applyFill="1" applyProtection="1">
      <protection locked="0"/>
    </xf>
    <xf numFmtId="0" fontId="3" fillId="0" borderId="0" xfId="0" applyFont="1"/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2" borderId="0" xfId="0" applyNumberFormat="1" applyFill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/>
    <xf numFmtId="165" fontId="4" fillId="0" borderId="0" xfId="0" applyNumberFormat="1" applyFont="1" applyFill="1" applyProtection="1"/>
    <xf numFmtId="166" fontId="0" fillId="0" borderId="0" xfId="0" applyNumberFormat="1" applyFill="1" applyProtection="1"/>
    <xf numFmtId="0" fontId="0" fillId="3" borderId="0" xfId="0" applyFill="1"/>
    <xf numFmtId="166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0" fontId="2" fillId="3" borderId="0" xfId="0" applyFont="1" applyFill="1"/>
    <xf numFmtId="0" fontId="0" fillId="0" borderId="0" xfId="0" applyFill="1"/>
    <xf numFmtId="0" fontId="0" fillId="3" borderId="0" xfId="0" applyFill="1" applyProtection="1">
      <protection locked="0"/>
    </xf>
    <xf numFmtId="11" fontId="0" fillId="3" borderId="0" xfId="0" applyNumberFormat="1" applyFill="1" applyProtection="1">
      <protection locked="0"/>
    </xf>
    <xf numFmtId="0" fontId="6" fillId="0" borderId="0" xfId="0" applyFont="1"/>
    <xf numFmtId="166" fontId="4" fillId="0" borderId="0" xfId="0" applyNumberFormat="1" applyFont="1"/>
    <xf numFmtId="0" fontId="7" fillId="0" borderId="0" xfId="0" applyFont="1"/>
    <xf numFmtId="166" fontId="7" fillId="0" borderId="0" xfId="0" applyNumberFormat="1" applyFont="1" applyAlignment="1">
      <alignment horizontal="left"/>
    </xf>
    <xf numFmtId="166" fontId="7" fillId="0" borderId="0" xfId="0" applyNumberFormat="1" applyFont="1"/>
    <xf numFmtId="11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4" fillId="0" borderId="1" xfId="0" applyFont="1" applyBorder="1"/>
    <xf numFmtId="49" fontId="8" fillId="0" borderId="2" xfId="0" applyNumberFormat="1" applyFont="1" applyBorder="1"/>
    <xf numFmtId="0" fontId="8" fillId="0" borderId="2" xfId="0" applyFont="1" applyBorder="1"/>
    <xf numFmtId="165" fontId="0" fillId="0" borderId="0" xfId="0" applyNumberFormat="1" applyFill="1" applyProtection="1">
      <protection locked="0"/>
    </xf>
    <xf numFmtId="166" fontId="4" fillId="0" borderId="0" xfId="0" applyNumberFormat="1" applyFont="1" applyFill="1" applyProtection="1"/>
    <xf numFmtId="0" fontId="2" fillId="0" borderId="0" xfId="0" applyFont="1"/>
    <xf numFmtId="165" fontId="2" fillId="0" borderId="0" xfId="0" applyNumberFormat="1" applyFont="1"/>
    <xf numFmtId="166" fontId="0" fillId="4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0" fontId="0" fillId="0" borderId="0" xfId="0" applyNumberFormat="1" applyFill="1" applyProtection="1"/>
    <xf numFmtId="0" fontId="0" fillId="0" borderId="0" xfId="0" applyProtection="1"/>
    <xf numFmtId="0" fontId="2" fillId="0" borderId="0" xfId="0" applyFont="1" applyAlignment="1">
      <alignment wrapText="1"/>
    </xf>
    <xf numFmtId="0" fontId="10" fillId="0" borderId="0" xfId="0" applyFont="1"/>
    <xf numFmtId="167" fontId="11" fillId="0" borderId="2" xfId="0" applyNumberFormat="1" applyFont="1" applyBorder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 applyProtection="1">
      <protection locked="0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2" fillId="5" borderId="2" xfId="0" applyFont="1" applyFill="1" applyBorder="1" applyProtection="1">
      <protection locked="0"/>
    </xf>
    <xf numFmtId="0" fontId="13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/>
    <xf numFmtId="1" fontId="0" fillId="2" borderId="0" xfId="0" applyNumberFormat="1" applyFill="1" applyProtection="1"/>
    <xf numFmtId="0" fontId="15" fillId="0" borderId="2" xfId="1" applyFont="1" applyBorder="1"/>
    <xf numFmtId="0" fontId="17" fillId="0" borderId="2" xfId="0" applyFont="1" applyBorder="1"/>
    <xf numFmtId="2" fontId="12" fillId="0" borderId="2" xfId="0" applyNumberFormat="1" applyFont="1" applyBorder="1"/>
    <xf numFmtId="2" fontId="16" fillId="0" borderId="2" xfId="1" applyNumberFormat="1" applyFont="1" applyBorder="1" applyAlignment="1">
      <alignment vertical="center" wrapText="1"/>
    </xf>
    <xf numFmtId="0" fontId="16" fillId="0" borderId="2" xfId="1" applyFont="1" applyBorder="1" applyAlignment="1">
      <alignment horizontal="center" vertical="center" wrapText="1"/>
    </xf>
    <xf numFmtId="0" fontId="21" fillId="0" borderId="0" xfId="0" applyFont="1"/>
    <xf numFmtId="0" fontId="0" fillId="0" borderId="2" xfId="0" applyBorder="1"/>
    <xf numFmtId="0" fontId="21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 wrapText="1"/>
    </xf>
    <xf numFmtId="0" fontId="24" fillId="0" borderId="3" xfId="0" applyFont="1" applyBorder="1" applyAlignment="1">
      <alignment horizontal="justify" vertical="center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horizontal="justify" vertical="center"/>
    </xf>
    <xf numFmtId="0" fontId="25" fillId="0" borderId="3" xfId="0" applyFont="1" applyBorder="1" applyAlignment="1">
      <alignment vertical="center"/>
    </xf>
    <xf numFmtId="0" fontId="25" fillId="0" borderId="5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2</xdr:row>
      <xdr:rowOff>104775</xdr:rowOff>
    </xdr:from>
    <xdr:to>
      <xdr:col>0</xdr:col>
      <xdr:colOff>1952625</xdr:colOff>
      <xdr:row>2</xdr:row>
      <xdr:rowOff>104775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ShapeType="1"/>
        </xdr:cNvSpPr>
      </xdr:nvSpPr>
      <xdr:spPr bwMode="auto">
        <a:xfrm>
          <a:off x="1295400" y="4286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9</xdr:row>
      <xdr:rowOff>209550</xdr:rowOff>
    </xdr:from>
    <xdr:to>
      <xdr:col>1</xdr:col>
      <xdr:colOff>695325</xdr:colOff>
      <xdr:row>10</xdr:row>
      <xdr:rowOff>85725</xdr:rowOff>
    </xdr:to>
    <xdr:sp macro="" textlink="">
      <xdr:nvSpPr>
        <xdr:cNvPr id="3086" name="Rectangle 2">
          <a:extLst>
            <a:ext uri="{FF2B5EF4-FFF2-40B4-BE49-F238E27FC236}">
              <a16:creationId xmlns:a16="http://schemas.microsoft.com/office/drawing/2014/main" id="{00000000-0008-0000-0400-00000E0C0000}"/>
            </a:ext>
          </a:extLst>
        </xdr:cNvPr>
        <xdr:cNvSpPr>
          <a:spLocks noChangeArrowheads="1"/>
        </xdr:cNvSpPr>
      </xdr:nvSpPr>
      <xdr:spPr bwMode="auto">
        <a:xfrm>
          <a:off x="3857625" y="4714875"/>
          <a:ext cx="190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38</xdr:row>
      <xdr:rowOff>209550</xdr:rowOff>
    </xdr:from>
    <xdr:to>
      <xdr:col>1</xdr:col>
      <xdr:colOff>695325</xdr:colOff>
      <xdr:row>39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854450" y="4765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69</xdr:row>
      <xdr:rowOff>209550</xdr:rowOff>
    </xdr:from>
    <xdr:to>
      <xdr:col>1</xdr:col>
      <xdr:colOff>695325</xdr:colOff>
      <xdr:row>70</xdr:row>
      <xdr:rowOff>85725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854450" y="4765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99</xdr:row>
      <xdr:rowOff>209550</xdr:rowOff>
    </xdr:from>
    <xdr:to>
      <xdr:col>1</xdr:col>
      <xdr:colOff>695325</xdr:colOff>
      <xdr:row>100</xdr:row>
      <xdr:rowOff>85725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854450" y="4765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111</xdr:row>
      <xdr:rowOff>209550</xdr:rowOff>
    </xdr:from>
    <xdr:to>
      <xdr:col>1</xdr:col>
      <xdr:colOff>695325</xdr:colOff>
      <xdr:row>112</xdr:row>
      <xdr:rowOff>85725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3854450" y="4765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141</xdr:row>
      <xdr:rowOff>209550</xdr:rowOff>
    </xdr:from>
    <xdr:to>
      <xdr:col>1</xdr:col>
      <xdr:colOff>695325</xdr:colOff>
      <xdr:row>142</xdr:row>
      <xdr:rowOff>85725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3854450" y="1946592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172</xdr:row>
      <xdr:rowOff>209550</xdr:rowOff>
    </xdr:from>
    <xdr:to>
      <xdr:col>1</xdr:col>
      <xdr:colOff>695325</xdr:colOff>
      <xdr:row>173</xdr:row>
      <xdr:rowOff>85725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3854450" y="3470592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202</xdr:row>
      <xdr:rowOff>209550</xdr:rowOff>
    </xdr:from>
    <xdr:to>
      <xdr:col>1</xdr:col>
      <xdr:colOff>695325</xdr:colOff>
      <xdr:row>203</xdr:row>
      <xdr:rowOff>85725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3854450" y="4943792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36</xdr:row>
      <xdr:rowOff>209550</xdr:rowOff>
    </xdr:from>
    <xdr:to>
      <xdr:col>1</xdr:col>
      <xdr:colOff>695325</xdr:colOff>
      <xdr:row>37</xdr:row>
      <xdr:rowOff>85725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3711575" y="4765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64</xdr:row>
      <xdr:rowOff>209550</xdr:rowOff>
    </xdr:from>
    <xdr:to>
      <xdr:col>1</xdr:col>
      <xdr:colOff>695325</xdr:colOff>
      <xdr:row>65</xdr:row>
      <xdr:rowOff>85725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711575" y="1946592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62</xdr:row>
      <xdr:rowOff>209550</xdr:rowOff>
    </xdr:from>
    <xdr:to>
      <xdr:col>1</xdr:col>
      <xdr:colOff>695325</xdr:colOff>
      <xdr:row>63</xdr:row>
      <xdr:rowOff>85725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3711575" y="1848167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96</xdr:row>
      <xdr:rowOff>209550</xdr:rowOff>
    </xdr:from>
    <xdr:to>
      <xdr:col>1</xdr:col>
      <xdr:colOff>695325</xdr:colOff>
      <xdr:row>97</xdr:row>
      <xdr:rowOff>117475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711575" y="34705925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91</xdr:row>
      <xdr:rowOff>209550</xdr:rowOff>
    </xdr:from>
    <xdr:to>
      <xdr:col>1</xdr:col>
      <xdr:colOff>695325</xdr:colOff>
      <xdr:row>92</xdr:row>
      <xdr:rowOff>85725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3711575" y="32245300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89</xdr:row>
      <xdr:rowOff>209550</xdr:rowOff>
    </xdr:from>
    <xdr:to>
      <xdr:col>1</xdr:col>
      <xdr:colOff>695325</xdr:colOff>
      <xdr:row>90</xdr:row>
      <xdr:rowOff>85725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3711575" y="31261050"/>
          <a:ext cx="19050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topLeftCell="A29" workbookViewId="0">
      <selection activeCell="C47" sqref="C47"/>
    </sheetView>
  </sheetViews>
  <sheetFormatPr defaultRowHeight="12.75" x14ac:dyDescent="0.2"/>
  <cols>
    <col min="1" max="1" width="30.7109375" bestFit="1" customWidth="1"/>
    <col min="2" max="2" width="26.85546875" customWidth="1"/>
    <col min="3" max="3" width="11.140625" bestFit="1" customWidth="1"/>
    <col min="4" max="4" width="6.85546875" customWidth="1"/>
    <col min="5" max="5" width="7.28515625" bestFit="1" customWidth="1"/>
    <col min="8" max="8" width="7.28515625" customWidth="1"/>
    <col min="9" max="9" width="4.5703125" customWidth="1"/>
  </cols>
  <sheetData>
    <row r="1" spans="1:8" x14ac:dyDescent="0.2">
      <c r="A1" t="s">
        <v>0</v>
      </c>
    </row>
    <row r="3" spans="1:8" x14ac:dyDescent="0.2">
      <c r="A3" t="s">
        <v>69</v>
      </c>
      <c r="B3" s="41">
        <f>'data sheet'!B3</f>
        <v>0</v>
      </c>
      <c r="E3" t="s">
        <v>1</v>
      </c>
      <c r="F3" t="e">
        <f>VLOOKUP($B$3,unknowns!$A$1:$D$191,4,FALSE)</f>
        <v>#N/A</v>
      </c>
    </row>
    <row r="4" spans="1:8" x14ac:dyDescent="0.2">
      <c r="B4" s="42"/>
      <c r="C4" s="40">
        <f>'data sheet'!C4</f>
        <v>0</v>
      </c>
    </row>
    <row r="6" spans="1:8" x14ac:dyDescent="0.2">
      <c r="C6" t="s">
        <v>2</v>
      </c>
      <c r="G6" t="s">
        <v>3</v>
      </c>
    </row>
    <row r="8" spans="1:8" x14ac:dyDescent="0.2">
      <c r="A8" s="1" t="s">
        <v>4</v>
      </c>
      <c r="C8" s="39">
        <f>'data sheet'!C8</f>
        <v>0</v>
      </c>
      <c r="D8" s="4" t="s">
        <v>13</v>
      </c>
      <c r="G8" s="39">
        <f>'data sheet'!G8</f>
        <v>0</v>
      </c>
      <c r="H8" s="4" t="s">
        <v>13</v>
      </c>
    </row>
    <row r="9" spans="1:8" x14ac:dyDescent="0.2">
      <c r="A9" s="1"/>
    </row>
    <row r="10" spans="1:8" x14ac:dyDescent="0.2">
      <c r="A10" s="1" t="s">
        <v>5</v>
      </c>
      <c r="C10" s="39">
        <f>'data sheet'!C10</f>
        <v>0</v>
      </c>
      <c r="D10" s="3" t="s">
        <v>13</v>
      </c>
      <c r="G10" s="39">
        <f>'data sheet'!G10</f>
        <v>0</v>
      </c>
      <c r="H10" s="3" t="s">
        <v>13</v>
      </c>
    </row>
    <row r="11" spans="1:8" x14ac:dyDescent="0.2">
      <c r="A11" s="1" t="s">
        <v>6</v>
      </c>
      <c r="C11" s="39">
        <f>'data sheet'!C11</f>
        <v>0</v>
      </c>
      <c r="D11" s="3" t="s">
        <v>13</v>
      </c>
      <c r="G11" s="39">
        <f>'data sheet'!G11</f>
        <v>0</v>
      </c>
      <c r="H11" s="3" t="s">
        <v>13</v>
      </c>
    </row>
    <row r="12" spans="1:8" x14ac:dyDescent="0.2">
      <c r="A12" s="1"/>
    </row>
    <row r="13" spans="1:8" x14ac:dyDescent="0.2">
      <c r="A13" s="1" t="s">
        <v>7</v>
      </c>
      <c r="C13" s="39">
        <f>'data sheet'!C13</f>
        <v>0</v>
      </c>
      <c r="D13" s="3" t="s">
        <v>15</v>
      </c>
      <c r="G13" s="39">
        <f>'data sheet'!G13</f>
        <v>0</v>
      </c>
      <c r="H13" s="3" t="s">
        <v>15</v>
      </c>
    </row>
    <row r="14" spans="1:8" x14ac:dyDescent="0.2">
      <c r="A14" s="1"/>
    </row>
    <row r="15" spans="1:8" ht="25.5" x14ac:dyDescent="0.2">
      <c r="A15" s="1" t="s">
        <v>8</v>
      </c>
      <c r="C15" s="39">
        <f>'data sheet'!C15</f>
        <v>0</v>
      </c>
      <c r="D15" s="5" t="s">
        <v>14</v>
      </c>
      <c r="G15" s="39">
        <f>'data sheet'!G15</f>
        <v>0</v>
      </c>
      <c r="H15" s="5" t="s">
        <v>14</v>
      </c>
    </row>
    <row r="16" spans="1:8" ht="25.5" x14ac:dyDescent="0.2">
      <c r="A16" s="1" t="s">
        <v>9</v>
      </c>
      <c r="C16" s="39">
        <f>'data sheet'!C16</f>
        <v>0</v>
      </c>
      <c r="D16" s="6"/>
      <c r="G16" s="39">
        <f>'data sheet'!G16</f>
        <v>0</v>
      </c>
      <c r="H16" s="6"/>
    </row>
    <row r="17" spans="1:9" x14ac:dyDescent="0.2">
      <c r="A17" s="1"/>
    </row>
    <row r="18" spans="1:9" ht="14.25" x14ac:dyDescent="0.2">
      <c r="A18" s="1" t="s">
        <v>10</v>
      </c>
      <c r="C18" s="39">
        <f>'data sheet'!C18</f>
        <v>0</v>
      </c>
      <c r="D18" s="7" t="s">
        <v>17</v>
      </c>
      <c r="G18" s="39">
        <f>'data sheet'!G18</f>
        <v>0</v>
      </c>
      <c r="H18" s="7" t="s">
        <v>17</v>
      </c>
    </row>
    <row r="19" spans="1:9" x14ac:dyDescent="0.2">
      <c r="A19" s="1"/>
    </row>
    <row r="20" spans="1:9" ht="25.5" x14ac:dyDescent="0.2">
      <c r="A20" s="1" t="s">
        <v>11</v>
      </c>
      <c r="C20" s="39">
        <f>'data sheet'!C20</f>
        <v>0</v>
      </c>
      <c r="D20" s="6" t="s">
        <v>15</v>
      </c>
      <c r="G20" s="39">
        <f>'data sheet'!G20</f>
        <v>0</v>
      </c>
      <c r="H20" s="6" t="s">
        <v>15</v>
      </c>
    </row>
    <row r="23" spans="1:9" x14ac:dyDescent="0.2">
      <c r="A23" t="s">
        <v>12</v>
      </c>
      <c r="C23" s="39">
        <f>'data sheet'!C23</f>
        <v>0</v>
      </c>
      <c r="D23" s="2" t="s">
        <v>16</v>
      </c>
      <c r="E23" s="15" t="str">
        <f>IF(C23=0,"",IF(C26&lt;2,"",IF(C26&gt;4,"X","close")))</f>
        <v/>
      </c>
      <c r="F23" s="15"/>
      <c r="G23" s="39">
        <f>'data sheet'!G23</f>
        <v>0</v>
      </c>
      <c r="H23" s="2" t="s">
        <v>16</v>
      </c>
      <c r="I23" s="15" t="str">
        <f>IF(G23=0,"",IF(G26&lt;2,"",IF(G26&gt;4,"X","close")))</f>
        <v/>
      </c>
    </row>
    <row r="24" spans="1:9" x14ac:dyDescent="0.2">
      <c r="A24" s="14" t="s">
        <v>24</v>
      </c>
      <c r="B24" s="15"/>
      <c r="C24" s="16" t="e">
        <f>'calculation check'!C84</f>
        <v>#VALUE!</v>
      </c>
      <c r="D24" s="16"/>
      <c r="E24" s="16"/>
      <c r="F24" s="16"/>
      <c r="G24" s="16" t="e">
        <f>'calculation check'!G84</f>
        <v>#VALUE!</v>
      </c>
      <c r="H24" s="16"/>
    </row>
    <row r="25" spans="1:9" x14ac:dyDescent="0.2">
      <c r="A25" s="14" t="s">
        <v>25</v>
      </c>
      <c r="B25" s="15"/>
      <c r="C25" s="16" t="e">
        <f>ABS(C24-C23)</f>
        <v>#VALUE!</v>
      </c>
      <c r="D25" s="16"/>
      <c r="E25" s="16"/>
      <c r="F25" s="16"/>
      <c r="G25" s="16" t="e">
        <f>ABS(G24-G23)</f>
        <v>#VALUE!</v>
      </c>
      <c r="H25" s="16"/>
    </row>
    <row r="26" spans="1:9" x14ac:dyDescent="0.2">
      <c r="A26" s="14" t="s">
        <v>26</v>
      </c>
      <c r="B26" s="15"/>
      <c r="C26" s="16" t="e">
        <f>ABS(C25*100/C24)</f>
        <v>#VALUE!</v>
      </c>
      <c r="D26" s="16"/>
      <c r="E26" s="16"/>
      <c r="F26" s="16"/>
      <c r="G26" s="16" t="e">
        <f>ABS(G25*100/G24)</f>
        <v>#VALUE!</v>
      </c>
      <c r="H26" s="16"/>
    </row>
    <row r="28" spans="1:9" x14ac:dyDescent="0.2">
      <c r="A28" t="s">
        <v>48</v>
      </c>
      <c r="C28" s="39">
        <f>'data sheet'!C25</f>
        <v>0</v>
      </c>
      <c r="D28" s="2" t="s">
        <v>16</v>
      </c>
      <c r="E28" s="15" t="str">
        <f>IF(C28=0,"",IF(C31&lt;2,"",IF(C31&gt;4,"X","close")))</f>
        <v/>
      </c>
    </row>
    <row r="29" spans="1:9" x14ac:dyDescent="0.2">
      <c r="A29" s="14" t="s">
        <v>24</v>
      </c>
      <c r="B29" s="15"/>
      <c r="C29" s="16" t="e">
        <f>AVERAGE(C24,G24)</f>
        <v>#VALUE!</v>
      </c>
    </row>
    <row r="30" spans="1:9" x14ac:dyDescent="0.2">
      <c r="A30" s="14" t="s">
        <v>25</v>
      </c>
      <c r="B30" s="15"/>
      <c r="C30" s="16" t="e">
        <f>ABS(C29-C28)</f>
        <v>#VALUE!</v>
      </c>
    </row>
    <row r="31" spans="1:9" x14ac:dyDescent="0.2">
      <c r="A31" s="14" t="s">
        <v>26</v>
      </c>
      <c r="B31" s="15"/>
      <c r="C31" s="16" t="e">
        <f>ABS(C30*100/C29)</f>
        <v>#VALUE!</v>
      </c>
    </row>
    <row r="33" spans="1:3" x14ac:dyDescent="0.2">
      <c r="A33" s="15" t="s">
        <v>50</v>
      </c>
      <c r="B33" s="15"/>
      <c r="C33" t="e">
        <f>VLOOKUP($B$3,unknowns!$A$1:$D$190,3,FALSE)</f>
        <v>#N/A</v>
      </c>
    </row>
    <row r="34" spans="1:3" x14ac:dyDescent="0.2">
      <c r="A34" t="s">
        <v>65</v>
      </c>
      <c r="C34" t="e">
        <f>(ABS(C33-C29)/C33)*100</f>
        <v>#N/A</v>
      </c>
    </row>
    <row r="38" spans="1:3" x14ac:dyDescent="0.2">
      <c r="A38" s="37"/>
      <c r="B38" s="37"/>
      <c r="C38" s="38"/>
    </row>
    <row r="40" spans="1:3" x14ac:dyDescent="0.2">
      <c r="A40" t="s">
        <v>49</v>
      </c>
      <c r="C40" t="e">
        <f>C47</f>
        <v>#N/A</v>
      </c>
    </row>
    <row r="46" spans="1:3" x14ac:dyDescent="0.2">
      <c r="A46" s="15" t="s">
        <v>51</v>
      </c>
      <c r="B46" s="15" t="s">
        <v>52</v>
      </c>
      <c r="C46" s="15"/>
    </row>
    <row r="47" spans="1:3" x14ac:dyDescent="0.2">
      <c r="A47" s="15">
        <v>35</v>
      </c>
      <c r="B47" s="15">
        <v>1</v>
      </c>
      <c r="C47" s="15" t="e">
        <f>IF($C$34&lt;B47,A47,C48)</f>
        <v>#N/A</v>
      </c>
    </row>
    <row r="48" spans="1:3" x14ac:dyDescent="0.2">
      <c r="A48" s="15">
        <v>34</v>
      </c>
      <c r="B48" s="15">
        <v>2</v>
      </c>
      <c r="C48" s="15" t="e">
        <f t="shared" ref="C48:C60" si="0">IF($C$34&lt;B48,A48,C49)</f>
        <v>#N/A</v>
      </c>
    </row>
    <row r="49" spans="1:3" x14ac:dyDescent="0.2">
      <c r="A49" s="15">
        <v>33</v>
      </c>
      <c r="B49" s="15">
        <v>3</v>
      </c>
      <c r="C49" s="15" t="e">
        <f t="shared" si="0"/>
        <v>#N/A</v>
      </c>
    </row>
    <row r="50" spans="1:3" x14ac:dyDescent="0.2">
      <c r="A50" s="15">
        <v>32</v>
      </c>
      <c r="B50" s="15">
        <v>4</v>
      </c>
      <c r="C50" s="15" t="e">
        <f t="shared" si="0"/>
        <v>#N/A</v>
      </c>
    </row>
    <row r="51" spans="1:3" x14ac:dyDescent="0.2">
      <c r="A51" s="15">
        <v>31</v>
      </c>
      <c r="B51" s="15">
        <v>5</v>
      </c>
      <c r="C51" s="15" t="e">
        <f t="shared" si="0"/>
        <v>#N/A</v>
      </c>
    </row>
    <row r="52" spans="1:3" x14ac:dyDescent="0.2">
      <c r="A52" s="15">
        <v>30</v>
      </c>
      <c r="B52" s="15">
        <v>6</v>
      </c>
      <c r="C52" s="15" t="e">
        <f t="shared" si="0"/>
        <v>#N/A</v>
      </c>
    </row>
    <row r="53" spans="1:3" x14ac:dyDescent="0.2">
      <c r="A53" s="15">
        <v>29</v>
      </c>
      <c r="B53" s="15">
        <v>7</v>
      </c>
      <c r="C53" s="15" t="e">
        <f t="shared" si="0"/>
        <v>#N/A</v>
      </c>
    </row>
    <row r="54" spans="1:3" x14ac:dyDescent="0.2">
      <c r="A54" s="15">
        <v>28</v>
      </c>
      <c r="B54" s="15">
        <v>8</v>
      </c>
      <c r="C54" s="15" t="e">
        <f t="shared" si="0"/>
        <v>#N/A</v>
      </c>
    </row>
    <row r="55" spans="1:3" x14ac:dyDescent="0.2">
      <c r="A55" s="15">
        <v>27</v>
      </c>
      <c r="B55" s="15">
        <v>9</v>
      </c>
      <c r="C55" s="15" t="e">
        <f t="shared" si="0"/>
        <v>#N/A</v>
      </c>
    </row>
    <row r="56" spans="1:3" x14ac:dyDescent="0.2">
      <c r="A56" s="15">
        <v>26</v>
      </c>
      <c r="B56" s="15">
        <v>10</v>
      </c>
      <c r="C56" s="15" t="e">
        <f t="shared" si="0"/>
        <v>#N/A</v>
      </c>
    </row>
    <row r="57" spans="1:3" x14ac:dyDescent="0.2">
      <c r="A57" s="15">
        <v>25</v>
      </c>
      <c r="B57" s="15">
        <v>11</v>
      </c>
      <c r="C57" s="15" t="e">
        <f t="shared" si="0"/>
        <v>#N/A</v>
      </c>
    </row>
    <row r="58" spans="1:3" x14ac:dyDescent="0.2">
      <c r="A58" s="15">
        <v>24</v>
      </c>
      <c r="B58" s="15">
        <v>12</v>
      </c>
      <c r="C58" s="15" t="e">
        <f t="shared" si="0"/>
        <v>#N/A</v>
      </c>
    </row>
    <row r="59" spans="1:3" x14ac:dyDescent="0.2">
      <c r="A59" s="15">
        <v>23</v>
      </c>
      <c r="B59" s="15">
        <v>13</v>
      </c>
      <c r="C59" s="15" t="e">
        <f t="shared" si="0"/>
        <v>#N/A</v>
      </c>
    </row>
    <row r="60" spans="1:3" x14ac:dyDescent="0.2">
      <c r="A60" s="15">
        <v>22</v>
      </c>
      <c r="B60" s="15">
        <v>14</v>
      </c>
      <c r="C60" s="15" t="e">
        <f t="shared" si="0"/>
        <v>#N/A</v>
      </c>
    </row>
    <row r="61" spans="1:3" x14ac:dyDescent="0.2">
      <c r="A61" s="15">
        <v>21</v>
      </c>
      <c r="B61" s="15">
        <v>15</v>
      </c>
      <c r="C61" s="15" t="e">
        <f>IF($C$34&lt;B61,A61,A62)</f>
        <v>#N/A</v>
      </c>
    </row>
    <row r="62" spans="1:3" x14ac:dyDescent="0.2">
      <c r="A62" s="15">
        <v>21</v>
      </c>
      <c r="B62" s="15"/>
      <c r="C62" s="15"/>
    </row>
    <row r="63" spans="1:3" x14ac:dyDescent="0.2">
      <c r="A63" s="15"/>
      <c r="B63" s="15"/>
      <c r="C63" s="15"/>
    </row>
    <row r="64" spans="1:3" x14ac:dyDescent="0.2">
      <c r="A64" s="15"/>
      <c r="B64" s="15"/>
      <c r="C64" s="15"/>
    </row>
    <row r="65" spans="1:8" x14ac:dyDescent="0.2">
      <c r="A65" s="15"/>
      <c r="B65" s="15"/>
      <c r="C65" s="15"/>
      <c r="D65" s="15"/>
      <c r="E65" s="15"/>
      <c r="F65" s="15"/>
      <c r="G65" s="15"/>
      <c r="H65" s="15"/>
    </row>
    <row r="66" spans="1:8" x14ac:dyDescent="0.2">
      <c r="A66" s="15"/>
      <c r="D66" s="15"/>
      <c r="E66" s="15"/>
      <c r="F66" s="15"/>
      <c r="G66" s="15"/>
      <c r="H66" s="15"/>
    </row>
    <row r="67" spans="1:8" x14ac:dyDescent="0.2">
      <c r="A67" s="15"/>
      <c r="D67" s="15"/>
      <c r="E67" s="15"/>
      <c r="F67" s="15"/>
      <c r="G67" s="15"/>
      <c r="H67" s="15"/>
    </row>
    <row r="68" spans="1:8" x14ac:dyDescent="0.2">
      <c r="A68" s="15"/>
      <c r="D68" s="15"/>
      <c r="E68" s="15"/>
      <c r="F68" s="15"/>
      <c r="G68" s="15"/>
      <c r="H68" s="15"/>
    </row>
    <row r="69" spans="1:8" x14ac:dyDescent="0.2">
      <c r="A69" s="15"/>
      <c r="D69" s="15"/>
      <c r="E69" s="15"/>
      <c r="F69" s="15"/>
      <c r="G69" s="15"/>
      <c r="H69" s="15"/>
    </row>
    <row r="70" spans="1:8" x14ac:dyDescent="0.2">
      <c r="A70" s="15"/>
      <c r="D70" s="15"/>
      <c r="E70" s="15"/>
      <c r="F70" s="15"/>
      <c r="G70" s="15"/>
      <c r="H70" s="15"/>
    </row>
    <row r="71" spans="1:8" x14ac:dyDescent="0.2">
      <c r="A71" s="15"/>
      <c r="D71" s="15"/>
      <c r="E71" s="15"/>
      <c r="F71" s="15"/>
      <c r="G71" s="15"/>
      <c r="H71" s="15"/>
    </row>
    <row r="72" spans="1:8" x14ac:dyDescent="0.2">
      <c r="A72" s="15"/>
      <c r="D72" s="15"/>
      <c r="E72" s="15"/>
      <c r="F72" s="15"/>
      <c r="G72" s="15"/>
      <c r="H72" s="15"/>
    </row>
    <row r="73" spans="1:8" x14ac:dyDescent="0.2">
      <c r="A73" s="15"/>
      <c r="D73" s="15"/>
      <c r="E73" s="15"/>
      <c r="F73" s="15"/>
      <c r="G73" s="15"/>
      <c r="H73" s="15"/>
    </row>
    <row r="74" spans="1:8" x14ac:dyDescent="0.2">
      <c r="A74" s="15"/>
      <c r="D74" s="15"/>
      <c r="E74" s="15"/>
      <c r="F74" s="15"/>
      <c r="G74" s="15"/>
      <c r="H74" s="15"/>
    </row>
    <row r="75" spans="1:8" x14ac:dyDescent="0.2">
      <c r="A75" s="15"/>
      <c r="D75" s="15"/>
      <c r="E75" s="15"/>
      <c r="F75" s="15"/>
      <c r="G75" s="15"/>
      <c r="H75" s="15"/>
    </row>
    <row r="76" spans="1:8" x14ac:dyDescent="0.2">
      <c r="A76" s="15"/>
      <c r="D76" s="15"/>
      <c r="E76" s="15"/>
      <c r="F76" s="15"/>
      <c r="G76" s="15"/>
      <c r="H76" s="15"/>
    </row>
    <row r="77" spans="1:8" x14ac:dyDescent="0.2">
      <c r="A77" s="15"/>
      <c r="D77" s="15"/>
      <c r="E77" s="15"/>
      <c r="F77" s="15"/>
      <c r="G77" s="15"/>
      <c r="H77" s="15"/>
    </row>
    <row r="78" spans="1:8" x14ac:dyDescent="0.2">
      <c r="A78" s="15"/>
      <c r="D78" s="15"/>
      <c r="E78" s="15"/>
      <c r="F78" s="15"/>
      <c r="G78" s="15"/>
      <c r="H78" s="15"/>
    </row>
    <row r="79" spans="1:8" x14ac:dyDescent="0.2">
      <c r="A79" s="15"/>
      <c r="D79" s="15"/>
      <c r="E79" s="15"/>
      <c r="F79" s="15"/>
      <c r="G79" s="15"/>
      <c r="H79" s="15"/>
    </row>
    <row r="80" spans="1:8" x14ac:dyDescent="0.2">
      <c r="A80" s="15"/>
      <c r="D80" s="15"/>
      <c r="E80" s="15"/>
      <c r="F80" s="15"/>
      <c r="G80" s="15"/>
      <c r="H80" s="15"/>
    </row>
    <row r="81" spans="1:8" x14ac:dyDescent="0.2">
      <c r="A81" s="15"/>
      <c r="D81" s="15"/>
      <c r="E81" s="15"/>
      <c r="F81" s="15"/>
      <c r="G81" s="15"/>
      <c r="H81" s="15"/>
    </row>
    <row r="82" spans="1:8" x14ac:dyDescent="0.2">
      <c r="A82" s="15"/>
      <c r="D82" s="15"/>
      <c r="E82" s="15"/>
      <c r="F82" s="15"/>
      <c r="G82" s="15"/>
      <c r="H82" s="15"/>
    </row>
    <row r="83" spans="1:8" x14ac:dyDescent="0.2">
      <c r="A83" s="15"/>
      <c r="D83" s="15"/>
      <c r="E83" s="15"/>
      <c r="F83" s="15"/>
      <c r="G83" s="15"/>
      <c r="H83" s="15"/>
    </row>
    <row r="84" spans="1:8" x14ac:dyDescent="0.2">
      <c r="A84" s="15"/>
      <c r="D84" s="15"/>
      <c r="E84" s="15"/>
      <c r="F84" s="15"/>
      <c r="G84" s="15"/>
      <c r="H84" s="15"/>
    </row>
    <row r="85" spans="1:8" x14ac:dyDescent="0.2">
      <c r="A85" s="15"/>
      <c r="D85" s="15"/>
      <c r="E85" s="15"/>
      <c r="F85" s="15"/>
      <c r="G85" s="15"/>
      <c r="H85" s="15"/>
    </row>
    <row r="86" spans="1:8" x14ac:dyDescent="0.2">
      <c r="A86" s="15"/>
      <c r="B86" s="15"/>
      <c r="C86" s="15"/>
      <c r="D86" s="15"/>
      <c r="E86" s="15"/>
      <c r="F86" s="15"/>
      <c r="G86" s="15"/>
      <c r="H86" s="15"/>
    </row>
    <row r="87" spans="1:8" x14ac:dyDescent="0.2">
      <c r="A87" s="15"/>
      <c r="B87" s="15"/>
      <c r="C87" s="15"/>
      <c r="D87" s="15"/>
      <c r="E87" s="15"/>
      <c r="F87" s="15"/>
      <c r="G87" s="15"/>
      <c r="H87" s="15"/>
    </row>
    <row r="88" spans="1:8" x14ac:dyDescent="0.2">
      <c r="A88" s="15"/>
      <c r="B88" s="15"/>
      <c r="C88" s="15"/>
      <c r="D88" s="15"/>
      <c r="E88" s="15"/>
      <c r="F88" s="15"/>
      <c r="G88" s="15"/>
      <c r="H88" s="15"/>
    </row>
    <row r="89" spans="1:8" x14ac:dyDescent="0.2">
      <c r="A89" s="15"/>
      <c r="B89" s="15"/>
      <c r="C89" s="15"/>
      <c r="D89" s="15"/>
      <c r="E89" s="15"/>
      <c r="F89" s="15"/>
      <c r="G89" s="15"/>
      <c r="H89" s="15"/>
    </row>
    <row r="90" spans="1:8" x14ac:dyDescent="0.2">
      <c r="A90" s="15"/>
      <c r="B90" s="15"/>
      <c r="C90" s="15"/>
      <c r="D90" s="15"/>
      <c r="E90" s="15"/>
      <c r="F90" s="15"/>
      <c r="G90" s="15"/>
      <c r="H90" s="15"/>
    </row>
    <row r="91" spans="1:8" x14ac:dyDescent="0.2">
      <c r="A91" s="15"/>
      <c r="B91" s="15"/>
      <c r="C91" s="15"/>
      <c r="D91" s="15"/>
      <c r="E91" s="15"/>
      <c r="F91" s="15"/>
      <c r="G91" s="15"/>
      <c r="H91" s="15"/>
    </row>
    <row r="92" spans="1:8" x14ac:dyDescent="0.2">
      <c r="A92" s="15"/>
      <c r="B92" s="15"/>
      <c r="C92" s="15"/>
      <c r="D92" s="15"/>
      <c r="E92" s="15"/>
      <c r="F92" s="15"/>
      <c r="G92" s="15"/>
      <c r="H92" s="15"/>
    </row>
    <row r="93" spans="1:8" x14ac:dyDescent="0.2">
      <c r="A93" s="15"/>
      <c r="B93" s="32"/>
      <c r="C93" s="32"/>
      <c r="D93" s="15"/>
      <c r="E93" s="15"/>
      <c r="F93" s="15"/>
      <c r="G93" s="15"/>
      <c r="H93" s="15"/>
    </row>
    <row r="94" spans="1:8" x14ac:dyDescent="0.2">
      <c r="A94" s="15"/>
      <c r="B94" s="33"/>
      <c r="C94" s="33"/>
      <c r="D94" s="15"/>
      <c r="E94" s="15"/>
      <c r="F94" s="15"/>
      <c r="G94" s="15"/>
      <c r="H94" s="15"/>
    </row>
    <row r="95" spans="1:8" x14ac:dyDescent="0.2">
      <c r="A95" s="15"/>
      <c r="B95" s="33"/>
      <c r="C95" s="33"/>
      <c r="D95" s="15"/>
      <c r="E95" s="15"/>
      <c r="F95" s="15"/>
      <c r="G95" s="15"/>
      <c r="H95" s="15"/>
    </row>
    <row r="96" spans="1:8" x14ac:dyDescent="0.2">
      <c r="A96" s="15"/>
      <c r="B96" s="33"/>
      <c r="C96" s="33"/>
      <c r="D96" s="15"/>
      <c r="E96" s="15"/>
      <c r="F96" s="15"/>
      <c r="G96" s="15"/>
      <c r="H96" s="15"/>
    </row>
    <row r="97" spans="1:8" x14ac:dyDescent="0.2">
      <c r="A97" s="15"/>
      <c r="B97" s="33"/>
      <c r="C97" s="33"/>
      <c r="D97" s="15"/>
      <c r="E97" s="15"/>
      <c r="F97" s="15"/>
      <c r="G97" s="15"/>
      <c r="H97" s="15"/>
    </row>
    <row r="98" spans="1:8" x14ac:dyDescent="0.2">
      <c r="A98" s="15"/>
      <c r="B98" s="33"/>
      <c r="C98" s="33"/>
      <c r="D98" s="15"/>
      <c r="E98" s="15"/>
      <c r="F98" s="15"/>
      <c r="G98" s="15"/>
      <c r="H98" s="15"/>
    </row>
    <row r="99" spans="1:8" x14ac:dyDescent="0.2">
      <c r="A99" s="15"/>
      <c r="B99" s="33"/>
      <c r="C99" s="33"/>
      <c r="D99" s="15"/>
      <c r="E99" s="15"/>
      <c r="F99" s="15"/>
      <c r="G99" s="15"/>
      <c r="H99" s="15"/>
    </row>
    <row r="100" spans="1:8" x14ac:dyDescent="0.2">
      <c r="A100" s="15"/>
      <c r="B100" s="34"/>
      <c r="C100" s="34"/>
      <c r="D100" s="15"/>
      <c r="E100" s="15"/>
      <c r="F100" s="15"/>
      <c r="G100" s="15"/>
      <c r="H100" s="15"/>
    </row>
    <row r="101" spans="1:8" x14ac:dyDescent="0.2">
      <c r="A101" s="15"/>
      <c r="B101" s="33"/>
      <c r="C101" s="33"/>
      <c r="D101" s="15"/>
      <c r="E101" s="15"/>
      <c r="F101" s="15"/>
      <c r="G101" s="15"/>
      <c r="H101" s="15"/>
    </row>
    <row r="102" spans="1:8" x14ac:dyDescent="0.2">
      <c r="A102" s="15"/>
      <c r="B102" s="33"/>
      <c r="C102" s="33"/>
      <c r="D102" s="15"/>
      <c r="E102" s="15"/>
      <c r="F102" s="15"/>
      <c r="G102" s="15"/>
      <c r="H102" s="15"/>
    </row>
    <row r="103" spans="1:8" x14ac:dyDescent="0.2">
      <c r="A103" s="15"/>
      <c r="B103" s="33"/>
      <c r="C103" s="33"/>
      <c r="D103" s="15"/>
      <c r="E103" s="15"/>
      <c r="F103" s="15"/>
      <c r="G103" s="15"/>
      <c r="H103" s="15"/>
    </row>
    <row r="104" spans="1:8" x14ac:dyDescent="0.2">
      <c r="A104" s="15"/>
      <c r="B104" s="34"/>
      <c r="C104" s="34"/>
      <c r="D104" s="15"/>
      <c r="E104" s="15"/>
      <c r="F104" s="15"/>
      <c r="G104" s="15"/>
      <c r="H104" s="15"/>
    </row>
    <row r="105" spans="1:8" x14ac:dyDescent="0.2">
      <c r="A105" s="15"/>
      <c r="B105" s="33"/>
      <c r="C105" s="33"/>
      <c r="D105" s="15"/>
      <c r="E105" s="15"/>
      <c r="F105" s="15"/>
      <c r="G105" s="15"/>
      <c r="H105" s="15"/>
    </row>
    <row r="106" spans="1:8" x14ac:dyDescent="0.2">
      <c r="A106" s="15"/>
      <c r="B106" s="33"/>
      <c r="C106" s="33"/>
      <c r="D106" s="15"/>
      <c r="E106" s="15"/>
      <c r="F106" s="15"/>
      <c r="G106" s="15"/>
      <c r="H106" s="15"/>
    </row>
    <row r="107" spans="1:8" x14ac:dyDescent="0.2">
      <c r="A107" s="15"/>
      <c r="B107" s="34"/>
      <c r="C107" s="34"/>
      <c r="D107" s="15"/>
      <c r="E107" s="15"/>
      <c r="F107" s="15"/>
      <c r="G107" s="15"/>
      <c r="H107" s="15"/>
    </row>
    <row r="108" spans="1:8" x14ac:dyDescent="0.2">
      <c r="A108" s="15"/>
      <c r="B108" s="33"/>
      <c r="C108" s="33"/>
      <c r="D108" s="15"/>
      <c r="E108" s="15"/>
      <c r="F108" s="15"/>
      <c r="G108" s="15"/>
      <c r="H108" s="15"/>
    </row>
    <row r="109" spans="1:8" x14ac:dyDescent="0.2">
      <c r="A109" s="15"/>
      <c r="B109" s="33"/>
      <c r="C109" s="33"/>
      <c r="D109" s="15"/>
      <c r="E109" s="15"/>
      <c r="F109" s="15"/>
      <c r="G109" s="15"/>
      <c r="H109" s="15"/>
    </row>
    <row r="110" spans="1:8" x14ac:dyDescent="0.2">
      <c r="A110" s="15"/>
      <c r="B110" s="34"/>
      <c r="C110" s="34"/>
      <c r="D110" s="15"/>
      <c r="E110" s="15"/>
      <c r="F110" s="15"/>
      <c r="G110" s="15"/>
      <c r="H110" s="15"/>
    </row>
    <row r="111" spans="1:8" x14ac:dyDescent="0.2">
      <c r="A111" s="15"/>
      <c r="B111" s="33"/>
      <c r="C111" s="33"/>
      <c r="D111" s="15"/>
      <c r="E111" s="15"/>
      <c r="F111" s="15"/>
      <c r="G111" s="15"/>
      <c r="H111" s="15"/>
    </row>
    <row r="112" spans="1:8" x14ac:dyDescent="0.2">
      <c r="A112" s="15"/>
      <c r="B112" s="33"/>
      <c r="C112" s="33"/>
      <c r="D112" s="15"/>
      <c r="E112" s="15"/>
      <c r="F112" s="15"/>
      <c r="G112" s="15"/>
      <c r="H112" s="15"/>
    </row>
    <row r="113" spans="1:8" x14ac:dyDescent="0.2">
      <c r="A113" s="15"/>
      <c r="B113" s="33"/>
      <c r="C113" s="33"/>
      <c r="D113" s="15"/>
      <c r="E113" s="15"/>
      <c r="F113" s="15"/>
      <c r="G113" s="15"/>
      <c r="H113" s="15"/>
    </row>
    <row r="114" spans="1:8" x14ac:dyDescent="0.2">
      <c r="A114" s="15"/>
      <c r="B114" s="33"/>
      <c r="C114" s="33"/>
      <c r="D114" s="15"/>
      <c r="E114" s="15"/>
      <c r="F114" s="15"/>
      <c r="G114" s="15"/>
      <c r="H114" s="15"/>
    </row>
    <row r="115" spans="1:8" x14ac:dyDescent="0.2">
      <c r="A115" s="15"/>
      <c r="B115" s="33"/>
      <c r="C115" s="33"/>
      <c r="D115" s="15"/>
      <c r="E115" s="15"/>
      <c r="F115" s="15"/>
      <c r="G115" s="15"/>
      <c r="H115" s="15"/>
    </row>
    <row r="116" spans="1:8" x14ac:dyDescent="0.2">
      <c r="A116" s="15"/>
      <c r="B116" s="33"/>
      <c r="C116" s="33"/>
      <c r="D116" s="15"/>
      <c r="E116" s="15"/>
      <c r="F116" s="15"/>
      <c r="G116" s="15"/>
      <c r="H116" s="15"/>
    </row>
    <row r="117" spans="1:8" x14ac:dyDescent="0.2">
      <c r="A117" s="15"/>
      <c r="B117" s="33"/>
      <c r="C117" s="33"/>
      <c r="D117" s="15"/>
      <c r="E117" s="15"/>
      <c r="F117" s="15"/>
      <c r="G117" s="15"/>
      <c r="H117" s="15"/>
    </row>
    <row r="118" spans="1:8" x14ac:dyDescent="0.2">
      <c r="A118" s="15"/>
      <c r="B118" s="33"/>
      <c r="C118" s="33"/>
      <c r="D118" s="15"/>
      <c r="E118" s="15"/>
      <c r="F118" s="15"/>
      <c r="G118" s="15"/>
      <c r="H118" s="15"/>
    </row>
    <row r="119" spans="1:8" x14ac:dyDescent="0.2">
      <c r="A119" s="15"/>
      <c r="B119" s="33"/>
      <c r="C119" s="33"/>
      <c r="D119" s="15"/>
      <c r="E119" s="15"/>
      <c r="F119" s="15"/>
      <c r="G119" s="15"/>
      <c r="H119" s="15"/>
    </row>
    <row r="120" spans="1:8" x14ac:dyDescent="0.2">
      <c r="A120" s="15"/>
      <c r="B120" s="33"/>
      <c r="C120" s="33"/>
      <c r="D120" s="15"/>
      <c r="E120" s="15"/>
      <c r="F120" s="15"/>
      <c r="G120" s="15"/>
      <c r="H120" s="15"/>
    </row>
    <row r="121" spans="1:8" x14ac:dyDescent="0.2">
      <c r="A121" s="15"/>
      <c r="B121" s="33"/>
      <c r="C121" s="33"/>
      <c r="D121" s="15"/>
      <c r="E121" s="15"/>
      <c r="F121" s="15"/>
      <c r="G121" s="15"/>
      <c r="H121" s="15"/>
    </row>
    <row r="122" spans="1:8" x14ac:dyDescent="0.2">
      <c r="A122" s="15"/>
      <c r="B122" s="15"/>
      <c r="C122" s="15"/>
      <c r="D122" s="15"/>
      <c r="E122" s="15"/>
      <c r="F122" s="15"/>
      <c r="G122" s="15"/>
      <c r="H122" s="15"/>
    </row>
    <row r="123" spans="1:8" x14ac:dyDescent="0.2">
      <c r="A123" s="15"/>
      <c r="B123" s="15"/>
      <c r="C123" s="15"/>
      <c r="D123" s="15"/>
      <c r="E123" s="15"/>
      <c r="F123" s="15"/>
      <c r="G123" s="15"/>
      <c r="H123" s="15"/>
    </row>
    <row r="124" spans="1:8" x14ac:dyDescent="0.2">
      <c r="A124" s="15"/>
      <c r="B124" s="15"/>
      <c r="C124" s="15"/>
      <c r="D124" s="15"/>
      <c r="E124" s="15"/>
      <c r="F124" s="15"/>
      <c r="G124" s="15"/>
      <c r="H124" s="15"/>
    </row>
    <row r="125" spans="1:8" x14ac:dyDescent="0.2">
      <c r="A125" s="15"/>
      <c r="B125" s="15"/>
      <c r="C125" s="15"/>
      <c r="D125" s="15"/>
      <c r="E125" s="15"/>
      <c r="F125" s="15"/>
      <c r="G125" s="15"/>
      <c r="H125" s="15"/>
    </row>
    <row r="126" spans="1:8" x14ac:dyDescent="0.2">
      <c r="A126" s="15"/>
      <c r="B126" s="15"/>
      <c r="C126" s="15"/>
      <c r="D126" s="15"/>
      <c r="E126" s="15"/>
      <c r="F126" s="15"/>
      <c r="G126" s="15"/>
      <c r="H126" s="15"/>
    </row>
    <row r="127" spans="1:8" x14ac:dyDescent="0.2">
      <c r="A127" s="15"/>
      <c r="B127" s="15"/>
      <c r="C127" s="15"/>
      <c r="D127" s="15"/>
      <c r="E127" s="15"/>
      <c r="F127" s="15"/>
      <c r="G127" s="15"/>
      <c r="H127" s="15"/>
    </row>
    <row r="128" spans="1:8" x14ac:dyDescent="0.2">
      <c r="A128" s="15"/>
      <c r="B128" s="15"/>
      <c r="C128" s="15"/>
      <c r="D128" s="15"/>
      <c r="E128" s="15"/>
      <c r="F128" s="15"/>
      <c r="G128" s="15"/>
      <c r="H128" s="15"/>
    </row>
    <row r="129" spans="1:8" x14ac:dyDescent="0.2">
      <c r="A129" s="15"/>
      <c r="B129" s="15"/>
      <c r="C129" s="15"/>
      <c r="D129" s="15"/>
      <c r="E129" s="15"/>
      <c r="F129" s="15"/>
      <c r="G129" s="15"/>
      <c r="H129" s="15"/>
    </row>
    <row r="130" spans="1:8" x14ac:dyDescent="0.2">
      <c r="A130" s="15"/>
      <c r="B130" s="15"/>
      <c r="C130" s="15"/>
      <c r="D130" s="15"/>
      <c r="E130" s="15"/>
      <c r="F130" s="15"/>
      <c r="G130" s="15"/>
      <c r="H130" s="15"/>
    </row>
    <row r="131" spans="1:8" x14ac:dyDescent="0.2">
      <c r="A131" s="15"/>
      <c r="B131" s="15"/>
      <c r="C131" s="15"/>
      <c r="D131" s="15"/>
      <c r="E131" s="15"/>
      <c r="F131" s="15"/>
      <c r="G131" s="15"/>
      <c r="H131" s="15"/>
    </row>
    <row r="132" spans="1:8" x14ac:dyDescent="0.2">
      <c r="A132" s="15"/>
      <c r="B132" s="15"/>
      <c r="C132" s="15"/>
      <c r="D132" s="15"/>
      <c r="E132" s="15"/>
      <c r="F132" s="15"/>
      <c r="G132" s="15"/>
      <c r="H132" s="15"/>
    </row>
    <row r="133" spans="1:8" x14ac:dyDescent="0.2">
      <c r="A133" s="15"/>
      <c r="B133" s="15"/>
      <c r="C133" s="15"/>
      <c r="D133" s="15"/>
      <c r="E133" s="15"/>
      <c r="F133" s="15"/>
      <c r="G133" s="15"/>
      <c r="H133" s="15"/>
    </row>
    <row r="134" spans="1:8" x14ac:dyDescent="0.2">
      <c r="A134" s="15"/>
      <c r="B134" s="15"/>
      <c r="C134" s="15"/>
      <c r="D134" s="15"/>
      <c r="E134" s="15"/>
      <c r="F134" s="15"/>
      <c r="G134" s="15"/>
      <c r="H134" s="15"/>
    </row>
    <row r="135" spans="1:8" x14ac:dyDescent="0.2">
      <c r="A135" s="15"/>
      <c r="B135" s="15"/>
      <c r="C135" s="15"/>
      <c r="D135" s="15"/>
      <c r="E135" s="15"/>
      <c r="F135" s="15"/>
      <c r="G135" s="15"/>
      <c r="H135" s="15"/>
    </row>
    <row r="136" spans="1:8" x14ac:dyDescent="0.2">
      <c r="A136" s="15"/>
      <c r="B136" s="15"/>
      <c r="C136" s="15"/>
      <c r="D136" s="15"/>
      <c r="E136" s="15"/>
      <c r="F136" s="15"/>
      <c r="G136" s="15"/>
      <c r="H136" s="15"/>
    </row>
    <row r="137" spans="1:8" x14ac:dyDescent="0.2">
      <c r="A137" s="15"/>
      <c r="B137" s="15"/>
      <c r="C137" s="15"/>
      <c r="D137" s="15"/>
      <c r="E137" s="15"/>
      <c r="F137" s="15"/>
      <c r="G137" s="15"/>
      <c r="H137" s="15"/>
    </row>
    <row r="138" spans="1:8" x14ac:dyDescent="0.2">
      <c r="A138" s="15"/>
      <c r="B138" s="15"/>
      <c r="C138" s="15"/>
      <c r="D138" s="15"/>
      <c r="E138" s="15"/>
      <c r="F138" s="15"/>
      <c r="G138" s="15"/>
      <c r="H138" s="15"/>
    </row>
    <row r="139" spans="1:8" x14ac:dyDescent="0.2">
      <c r="A139" s="15"/>
      <c r="B139" s="15"/>
      <c r="C139" s="15"/>
      <c r="D139" s="15"/>
      <c r="E139" s="15"/>
      <c r="F139" s="15"/>
      <c r="G139" s="15"/>
      <c r="H139" s="15"/>
    </row>
    <row r="140" spans="1:8" x14ac:dyDescent="0.2">
      <c r="A140" s="15"/>
      <c r="B140" s="15"/>
      <c r="C140" s="15"/>
      <c r="D140" s="15"/>
      <c r="E140" s="15"/>
      <c r="F140" s="15"/>
      <c r="G140" s="15"/>
      <c r="H140" s="15"/>
    </row>
    <row r="141" spans="1:8" x14ac:dyDescent="0.2">
      <c r="D141" s="15"/>
    </row>
  </sheetData>
  <customSheetViews>
    <customSheetView guid="{115C6F58-41E2-44C7-BF61-547172606B68}" state="hidden" topLeftCell="A3">
      <selection activeCell="B9" sqref="B9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C13" sqref="C13"/>
    </sheetView>
  </sheetViews>
  <sheetFormatPr defaultRowHeight="12.75" x14ac:dyDescent="0.2"/>
  <cols>
    <col min="1" max="1" width="30.7109375" bestFit="1" customWidth="1"/>
    <col min="2" max="2" width="25.85546875" customWidth="1"/>
    <col min="3" max="3" width="12.5703125" bestFit="1" customWidth="1"/>
    <col min="4" max="4" width="6.85546875" customWidth="1"/>
    <col min="5" max="5" width="4.28515625" customWidth="1"/>
    <col min="8" max="8" width="7.28515625" customWidth="1"/>
    <col min="9" max="9" width="4.5703125" customWidth="1"/>
  </cols>
  <sheetData>
    <row r="1" spans="1:9" x14ac:dyDescent="0.2">
      <c r="A1" t="s">
        <v>0</v>
      </c>
    </row>
    <row r="3" spans="1:9" x14ac:dyDescent="0.2">
      <c r="A3" t="s">
        <v>71</v>
      </c>
      <c r="B3" s="54"/>
      <c r="F3" s="44"/>
    </row>
    <row r="4" spans="1:9" x14ac:dyDescent="0.2">
      <c r="C4" s="43"/>
    </row>
    <row r="6" spans="1:9" x14ac:dyDescent="0.2">
      <c r="C6" t="s">
        <v>2</v>
      </c>
      <c r="G6" t="s">
        <v>3</v>
      </c>
    </row>
    <row r="8" spans="1:9" x14ac:dyDescent="0.2">
      <c r="A8" s="1" t="s">
        <v>4</v>
      </c>
      <c r="C8" s="4"/>
      <c r="D8" s="4" t="s">
        <v>13</v>
      </c>
      <c r="G8" s="4"/>
      <c r="H8" s="4" t="s">
        <v>13</v>
      </c>
    </row>
    <row r="9" spans="1:9" x14ac:dyDescent="0.2">
      <c r="A9" s="1"/>
    </row>
    <row r="10" spans="1:9" x14ac:dyDescent="0.2">
      <c r="A10" s="1" t="s">
        <v>5</v>
      </c>
      <c r="C10" s="3"/>
      <c r="D10" s="3" t="s">
        <v>13</v>
      </c>
      <c r="G10" s="3"/>
      <c r="H10" s="3" t="s">
        <v>13</v>
      </c>
    </row>
    <row r="11" spans="1:9" x14ac:dyDescent="0.2">
      <c r="A11" s="1" t="s">
        <v>6</v>
      </c>
      <c r="C11" s="3"/>
      <c r="D11" s="3" t="s">
        <v>13</v>
      </c>
      <c r="G11" s="3"/>
      <c r="H11" s="3" t="s">
        <v>13</v>
      </c>
    </row>
    <row r="12" spans="1:9" x14ac:dyDescent="0.2">
      <c r="A12" s="1"/>
    </row>
    <row r="13" spans="1:9" x14ac:dyDescent="0.2">
      <c r="A13" s="1" t="s">
        <v>7</v>
      </c>
      <c r="C13" s="3"/>
      <c r="D13" s="3" t="s">
        <v>15</v>
      </c>
      <c r="G13" s="3"/>
      <c r="H13" s="3" t="s">
        <v>15</v>
      </c>
    </row>
    <row r="14" spans="1:9" x14ac:dyDescent="0.2">
      <c r="A14" s="1"/>
    </row>
    <row r="15" spans="1:9" ht="25.5" x14ac:dyDescent="0.2">
      <c r="A15" s="1" t="s">
        <v>8</v>
      </c>
      <c r="C15" s="5"/>
      <c r="D15" s="5" t="s">
        <v>14</v>
      </c>
      <c r="G15" s="5"/>
      <c r="H15" s="5" t="s">
        <v>14</v>
      </c>
    </row>
    <row r="16" spans="1:9" ht="25.5" x14ac:dyDescent="0.2">
      <c r="A16" s="1" t="s">
        <v>9</v>
      </c>
      <c r="C16" s="6"/>
      <c r="D16" s="60"/>
      <c r="E16" s="15" t="str">
        <f>IF(C16=1,"",IF(C16=2,"","must be 1 or 2"))</f>
        <v>must be 1 or 2</v>
      </c>
      <c r="G16" s="6"/>
      <c r="H16" s="60"/>
      <c r="I16" s="15" t="str">
        <f>IF(G16=1,"",IF(G16=2,"","must be 1 or 2"))</f>
        <v>must be 1 or 2</v>
      </c>
    </row>
    <row r="17" spans="1:9" x14ac:dyDescent="0.2">
      <c r="A17" s="1"/>
    </row>
    <row r="18" spans="1:9" ht="14.25" x14ac:dyDescent="0.2">
      <c r="A18" s="1" t="s">
        <v>10</v>
      </c>
      <c r="C18" s="3"/>
      <c r="D18" s="7" t="s">
        <v>17</v>
      </c>
      <c r="G18" s="3"/>
      <c r="H18" s="7" t="s">
        <v>17</v>
      </c>
    </row>
    <row r="19" spans="1:9" x14ac:dyDescent="0.2">
      <c r="A19" s="1"/>
    </row>
    <row r="20" spans="1:9" ht="25.5" x14ac:dyDescent="0.2">
      <c r="A20" s="1" t="s">
        <v>11</v>
      </c>
      <c r="C20" s="6"/>
      <c r="D20" s="6" t="s">
        <v>15</v>
      </c>
      <c r="G20" s="6"/>
      <c r="H20" s="6" t="s">
        <v>15</v>
      </c>
    </row>
    <row r="23" spans="1:9" x14ac:dyDescent="0.2">
      <c r="A23" t="s">
        <v>12</v>
      </c>
      <c r="C23" s="3"/>
      <c r="D23" s="2" t="s">
        <v>16</v>
      </c>
      <c r="E23" s="15" t="str">
        <f>'data sheet check'!E23</f>
        <v/>
      </c>
      <c r="F23" s="15"/>
      <c r="G23" s="3"/>
      <c r="H23" s="2" t="s">
        <v>16</v>
      </c>
      <c r="I23" s="15" t="str">
        <f>'data sheet check'!I23</f>
        <v/>
      </c>
    </row>
    <row r="25" spans="1:9" x14ac:dyDescent="0.2">
      <c r="A25" t="s">
        <v>48</v>
      </c>
      <c r="C25" s="3"/>
      <c r="D25" s="2" t="s">
        <v>16</v>
      </c>
      <c r="E25" s="15" t="str">
        <f>'data sheet check'!E28</f>
        <v/>
      </c>
    </row>
    <row r="27" spans="1:9" x14ac:dyDescent="0.2">
      <c r="A27" t="s">
        <v>49</v>
      </c>
      <c r="C27" t="str">
        <f>IF(C25=0,"",IF('data sheet check'!C31&lt;3,'data sheet check'!C40,""))</f>
        <v/>
      </c>
    </row>
  </sheetData>
  <sheetProtection password="83D7" sheet="1" selectLockedCells="1"/>
  <customSheetViews>
    <customSheetView guid="{115C6F58-41E2-44C7-BF61-547172606B68}">
      <selection activeCell="B3" sqref="B3"/>
      <pageMargins left="0.75" right="0.75" top="1" bottom="1" header="0.5" footer="0.5"/>
      <pageSetup orientation="landscape" horizontalDpi="4294967292" verticalDpi="300" r:id="rId1"/>
      <headerFooter alignWithMargins="0"/>
    </customSheetView>
  </customSheetViews>
  <phoneticPr fontId="0" type="noConversion"/>
  <pageMargins left="0.75" right="0.75" top="1" bottom="1" header="0.5" footer="0.5"/>
  <pageSetup orientation="landscape" horizontalDpi="4294967292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86"/>
  <sheetViews>
    <sheetView topLeftCell="A52" workbookViewId="0">
      <selection activeCell="C74" sqref="C74"/>
    </sheetView>
  </sheetViews>
  <sheetFormatPr defaultRowHeight="12.75" x14ac:dyDescent="0.2"/>
  <cols>
    <col min="1" max="1" width="17.28515625" customWidth="1"/>
    <col min="4" max="4" width="10.42578125" customWidth="1"/>
    <col min="5" max="5" width="3.140625" customWidth="1"/>
    <col min="9" max="9" width="4.28515625" customWidth="1"/>
  </cols>
  <sheetData>
    <row r="3" spans="1:9" x14ac:dyDescent="0.2">
      <c r="C3" t="s">
        <v>2</v>
      </c>
      <c r="G3" t="s">
        <v>3</v>
      </c>
    </row>
    <row r="4" spans="1:9" x14ac:dyDescent="0.2">
      <c r="A4" s="1" t="s">
        <v>4</v>
      </c>
      <c r="C4" s="9">
        <f>'data sheet'!C8</f>
        <v>0</v>
      </c>
      <c r="D4" t="s">
        <v>13</v>
      </c>
      <c r="G4" s="9">
        <f>'data sheet'!G8</f>
        <v>0</v>
      </c>
      <c r="H4" t="s">
        <v>13</v>
      </c>
    </row>
    <row r="5" spans="1:9" x14ac:dyDescent="0.2">
      <c r="A5" s="1"/>
    </row>
    <row r="6" spans="1:9" ht="25.5" x14ac:dyDescent="0.2">
      <c r="A6" s="1" t="s">
        <v>5</v>
      </c>
      <c r="C6" s="10">
        <f>'data sheet'!C10</f>
        <v>0</v>
      </c>
      <c r="D6" t="s">
        <v>13</v>
      </c>
      <c r="G6" s="10">
        <f>'data sheet'!G10</f>
        <v>0</v>
      </c>
      <c r="H6" t="s">
        <v>13</v>
      </c>
    </row>
    <row r="7" spans="1:9" ht="25.5" x14ac:dyDescent="0.2">
      <c r="A7" s="1" t="s">
        <v>6</v>
      </c>
      <c r="C7" s="10">
        <f>'data sheet'!C11</f>
        <v>0</v>
      </c>
      <c r="D7" t="s">
        <v>13</v>
      </c>
      <c r="G7" s="10">
        <f>'data sheet'!G11</f>
        <v>0</v>
      </c>
      <c r="H7" t="s">
        <v>13</v>
      </c>
    </row>
    <row r="8" spans="1:9" ht="25.5" x14ac:dyDescent="0.2">
      <c r="A8" s="1" t="s">
        <v>18</v>
      </c>
      <c r="C8" s="3">
        <f>calculations!C8</f>
        <v>0</v>
      </c>
      <c r="D8" s="2" t="s">
        <v>13</v>
      </c>
      <c r="E8" s="15" t="str">
        <f>IF(C8=0,"",IF(C11&lt;2,"",IF(C11&gt;4,"X","close")))</f>
        <v/>
      </c>
      <c r="F8" s="15"/>
      <c r="G8" s="3">
        <f>calculations!G8</f>
        <v>0</v>
      </c>
      <c r="H8" s="2" t="s">
        <v>13</v>
      </c>
      <c r="I8" s="15" t="str">
        <f>IF(G8=0,"",IF(G11&lt;2,"",IF(G11&gt;4,"X","close")))</f>
        <v/>
      </c>
    </row>
    <row r="9" spans="1:9" x14ac:dyDescent="0.2">
      <c r="A9" s="14" t="s">
        <v>24</v>
      </c>
      <c r="B9" s="15"/>
      <c r="C9" s="16">
        <f>C6-C7</f>
        <v>0</v>
      </c>
      <c r="D9" s="16"/>
      <c r="E9" s="16"/>
      <c r="F9" s="16"/>
      <c r="G9" s="16">
        <f>G6-G7</f>
        <v>0</v>
      </c>
      <c r="H9" s="16"/>
    </row>
    <row r="10" spans="1:9" ht="25.5" x14ac:dyDescent="0.2">
      <c r="A10" s="14" t="s">
        <v>25</v>
      </c>
      <c r="B10" s="15"/>
      <c r="C10" s="16">
        <f>ABS(C9-C8)</f>
        <v>0</v>
      </c>
      <c r="D10" s="16"/>
      <c r="E10" s="16"/>
      <c r="F10" s="16"/>
      <c r="G10" s="16">
        <f>ABS(G9-G8)</f>
        <v>0</v>
      </c>
      <c r="H10" s="16"/>
    </row>
    <row r="11" spans="1:9" x14ac:dyDescent="0.2">
      <c r="A11" s="14" t="s">
        <v>26</v>
      </c>
      <c r="B11" s="15"/>
      <c r="C11" s="16" t="e">
        <f>ABS(C10*100/C9)</f>
        <v>#DIV/0!</v>
      </c>
      <c r="D11" s="16"/>
      <c r="E11" s="16"/>
      <c r="F11" s="16"/>
      <c r="G11" s="16" t="e">
        <f>ABS(G10*100/G9)</f>
        <v>#DIV/0!</v>
      </c>
      <c r="H11" s="16"/>
    </row>
    <row r="12" spans="1:9" x14ac:dyDescent="0.2">
      <c r="A12" s="1" t="s">
        <v>20</v>
      </c>
      <c r="C12" s="3">
        <f>calculations!C9</f>
        <v>0</v>
      </c>
      <c r="D12" s="2" t="s">
        <v>21</v>
      </c>
      <c r="E12" s="15" t="str">
        <f>IF(C12=0,"",IF(C15&lt;2,"",IF(C15&gt;4,"X","close")))</f>
        <v/>
      </c>
      <c r="G12" s="3">
        <f>calculations!G9</f>
        <v>0</v>
      </c>
      <c r="H12" s="2" t="s">
        <v>21</v>
      </c>
      <c r="I12" s="15" t="str">
        <f>IF(G12=0,"",IF(G15&lt;2,"",IF(G15&gt;4,"X","close")))</f>
        <v/>
      </c>
    </row>
    <row r="13" spans="1:9" x14ac:dyDescent="0.2">
      <c r="A13" s="14" t="s">
        <v>24</v>
      </c>
      <c r="B13" s="15"/>
      <c r="C13" s="16">
        <v>1</v>
      </c>
      <c r="D13" s="16"/>
      <c r="E13" s="16"/>
      <c r="F13" s="16"/>
      <c r="G13" s="16">
        <v>1</v>
      </c>
      <c r="H13" s="17"/>
      <c r="I13" s="15"/>
    </row>
    <row r="14" spans="1:9" ht="25.5" x14ac:dyDescent="0.2">
      <c r="A14" s="14" t="s">
        <v>25</v>
      </c>
      <c r="B14" s="15"/>
      <c r="C14" s="16">
        <f>ABS(C13-C12)</f>
        <v>1</v>
      </c>
      <c r="D14" s="16"/>
      <c r="E14" s="16"/>
      <c r="F14" s="16"/>
      <c r="G14" s="16">
        <f>ABS(G13-G12)</f>
        <v>1</v>
      </c>
      <c r="H14" s="17"/>
      <c r="I14" s="15"/>
    </row>
    <row r="15" spans="1:9" x14ac:dyDescent="0.2">
      <c r="A15" s="14" t="s">
        <v>26</v>
      </c>
      <c r="B15" s="15"/>
      <c r="C15" s="16">
        <f>ABS(C14*100/C13)</f>
        <v>100</v>
      </c>
      <c r="D15" s="16"/>
      <c r="E15" s="16"/>
      <c r="F15" s="16"/>
      <c r="G15" s="16">
        <f>ABS(G14*100/G13)</f>
        <v>100</v>
      </c>
      <c r="H15" s="17"/>
      <c r="I15" s="15"/>
    </row>
    <row r="16" spans="1:9" x14ac:dyDescent="0.2">
      <c r="A16" s="1"/>
      <c r="I16" s="15"/>
    </row>
    <row r="17" spans="1:10" ht="25.5" x14ac:dyDescent="0.2">
      <c r="A17" s="1" t="s">
        <v>19</v>
      </c>
      <c r="C17" s="3">
        <f>calculations!C11</f>
        <v>0</v>
      </c>
      <c r="D17" s="18" t="s">
        <v>22</v>
      </c>
      <c r="E17" s="15" t="str">
        <f>IF(C17=0,"",IF(C20&lt;2,"",IF(C20&gt;4,"X","close")))</f>
        <v/>
      </c>
      <c r="G17" s="3">
        <f>calculations!G11</f>
        <v>0</v>
      </c>
      <c r="H17" s="18" t="s">
        <v>22</v>
      </c>
      <c r="I17" s="15" t="str">
        <f>IF(G17=0,"",IF(G20&lt;2,"",IF(G20&gt;4,"X","close")))</f>
        <v/>
      </c>
    </row>
    <row r="18" spans="1:10" x14ac:dyDescent="0.2">
      <c r="A18" s="14" t="s">
        <v>24</v>
      </c>
      <c r="B18" s="15"/>
      <c r="C18" s="16" t="e">
        <f>C9*0.001/C12</f>
        <v>#DIV/0!</v>
      </c>
      <c r="D18" s="16"/>
      <c r="E18" s="16"/>
      <c r="F18" s="16"/>
      <c r="G18" s="16" t="e">
        <f>G9*0.001/G12</f>
        <v>#DIV/0!</v>
      </c>
      <c r="H18" s="17"/>
    </row>
    <row r="19" spans="1:10" ht="25.5" x14ac:dyDescent="0.2">
      <c r="A19" s="14" t="s">
        <v>25</v>
      </c>
      <c r="B19" s="15"/>
      <c r="C19" s="16" t="e">
        <f>ABS(C18-C17)</f>
        <v>#DIV/0!</v>
      </c>
      <c r="D19" s="16"/>
      <c r="E19" s="16"/>
      <c r="F19" s="16"/>
      <c r="G19" s="16" t="e">
        <f>ABS(G18-G17)</f>
        <v>#DIV/0!</v>
      </c>
      <c r="H19" s="17"/>
    </row>
    <row r="20" spans="1:10" x14ac:dyDescent="0.2">
      <c r="A20" s="14" t="s">
        <v>26</v>
      </c>
      <c r="B20" s="15"/>
      <c r="C20" s="16" t="e">
        <f>ABS(C19*100/C18)</f>
        <v>#DIV/0!</v>
      </c>
      <c r="D20" s="16"/>
      <c r="E20" s="16"/>
      <c r="F20" s="16"/>
      <c r="G20" s="16" t="e">
        <f>ABS(G19*100/G18)</f>
        <v>#DIV/0!</v>
      </c>
      <c r="H20" s="17"/>
    </row>
    <row r="21" spans="1:10" x14ac:dyDescent="0.2">
      <c r="A21" s="1"/>
    </row>
    <row r="22" spans="1:10" ht="25.5" x14ac:dyDescent="0.2">
      <c r="A22" s="1" t="s">
        <v>7</v>
      </c>
      <c r="C22" s="10">
        <f>'data sheet'!C13</f>
        <v>0</v>
      </c>
      <c r="D22" t="s">
        <v>15</v>
      </c>
      <c r="G22" s="10">
        <f>'data sheet'!G13</f>
        <v>0</v>
      </c>
      <c r="H22" t="s">
        <v>15</v>
      </c>
    </row>
    <row r="23" spans="1:10" x14ac:dyDescent="0.2">
      <c r="A23" s="1"/>
    </row>
    <row r="24" spans="1:10" ht="38.25" x14ac:dyDescent="0.2">
      <c r="A24" s="1" t="s">
        <v>8</v>
      </c>
      <c r="C24" s="11">
        <f>'data sheet'!C15</f>
        <v>0</v>
      </c>
      <c r="D24" t="s">
        <v>14</v>
      </c>
      <c r="G24" s="11">
        <f>'data sheet'!G15</f>
        <v>0</v>
      </c>
      <c r="H24" t="s">
        <v>14</v>
      </c>
    </row>
    <row r="25" spans="1:10" ht="51" x14ac:dyDescent="0.2">
      <c r="A25" s="1" t="s">
        <v>9</v>
      </c>
      <c r="C25" s="12">
        <f>'data sheet'!C16</f>
        <v>0</v>
      </c>
      <c r="G25" s="12">
        <f>'data sheet'!G16</f>
        <v>0</v>
      </c>
    </row>
    <row r="26" spans="1:10" ht="25.5" x14ac:dyDescent="0.2">
      <c r="A26" s="1" t="s">
        <v>23</v>
      </c>
      <c r="C26" s="3">
        <f>calculations!C17</f>
        <v>0</v>
      </c>
      <c r="D26" s="2" t="s">
        <v>15</v>
      </c>
      <c r="E26" s="15" t="str">
        <f>IF(C26=0,"",IF(C29&lt;2,"",IF(C29&gt;4,"X","close")))</f>
        <v/>
      </c>
      <c r="F26" t="str">
        <f>IF(C25=0,"",IF(C25=1,IF(C22&gt;C26,"","xx"),IF(C25=2,IF(C22&lt;C26,"","xx"))))</f>
        <v/>
      </c>
      <c r="G26" s="3">
        <f>calculations!G17</f>
        <v>0</v>
      </c>
      <c r="H26" s="2" t="s">
        <v>15</v>
      </c>
      <c r="I26" s="15" t="str">
        <f>IF(G26=0,"",IF(G29&lt;2,"",IF(G29&gt;4,"X","close")))</f>
        <v/>
      </c>
      <c r="J26" t="str">
        <f>IF(G25=0,"",IF(G25=1,IF(G22&gt;G26,"","xx"),IF(G25=2,IF(G22&lt;G26,"","xx"))))</f>
        <v/>
      </c>
    </row>
    <row r="27" spans="1:10" x14ac:dyDescent="0.2">
      <c r="A27" s="14" t="s">
        <v>24</v>
      </c>
      <c r="B27" s="15"/>
      <c r="C27" s="16" t="str">
        <f>IF(C25=1,C22-(C24*10/13.6),IF(C25=2,C22+(C24*10/13.6),"check data entry C16"))</f>
        <v>check data entry C16</v>
      </c>
      <c r="D27" s="16"/>
      <c r="E27" s="16"/>
      <c r="F27" s="16"/>
      <c r="G27" s="16" t="str">
        <f>IF(G25=1,G22-(G24*10/13.6),IF(G25=2,G22+(G24*10/13.6),"check data entry C16"))</f>
        <v>check data entry C16</v>
      </c>
    </row>
    <row r="28" spans="1:10" ht="25.5" x14ac:dyDescent="0.2">
      <c r="A28" s="14" t="s">
        <v>25</v>
      </c>
      <c r="B28" s="15"/>
      <c r="C28" s="16" t="e">
        <f>ABS(C27-C26)</f>
        <v>#VALUE!</v>
      </c>
      <c r="D28" s="16"/>
      <c r="E28" s="16"/>
      <c r="F28" s="16"/>
      <c r="G28" s="16" t="e">
        <f>ABS(G27-G26)</f>
        <v>#VALUE!</v>
      </c>
    </row>
    <row r="29" spans="1:10" x14ac:dyDescent="0.2">
      <c r="A29" s="14" t="s">
        <v>26</v>
      </c>
      <c r="B29" s="15"/>
      <c r="C29" s="16" t="e">
        <f>ABS(C28*100/C27)</f>
        <v>#VALUE!</v>
      </c>
      <c r="D29" s="16"/>
      <c r="E29" s="16"/>
      <c r="F29" s="16"/>
      <c r="G29" s="16" t="e">
        <f>ABS(G28*100/G27)</f>
        <v>#VALUE!</v>
      </c>
    </row>
    <row r="30" spans="1:10" x14ac:dyDescent="0.2">
      <c r="A30" s="1"/>
    </row>
    <row r="31" spans="1:10" ht="25.5" x14ac:dyDescent="0.2">
      <c r="A31" s="1" t="s">
        <v>10</v>
      </c>
      <c r="C31" s="10">
        <f>'data sheet'!C18</f>
        <v>0</v>
      </c>
      <c r="D31" s="8" t="s">
        <v>17</v>
      </c>
      <c r="G31" s="10">
        <f>'data sheet'!G18</f>
        <v>0</v>
      </c>
      <c r="H31" s="8" t="s">
        <v>17</v>
      </c>
    </row>
    <row r="32" spans="1:10" ht="25.5" x14ac:dyDescent="0.2">
      <c r="A32" s="1" t="s">
        <v>10</v>
      </c>
      <c r="C32" s="3">
        <f>calculations!C20</f>
        <v>0</v>
      </c>
      <c r="D32" s="21" t="s">
        <v>27</v>
      </c>
      <c r="E32" s="15" t="str">
        <f>IF(C32=0,"",IF(C35&lt;2,"",IF(C35&gt;4,"X","close")))</f>
        <v/>
      </c>
      <c r="G32" s="3">
        <f>calculations!G20</f>
        <v>0</v>
      </c>
      <c r="H32" s="21" t="s">
        <v>27</v>
      </c>
      <c r="I32" s="15" t="str">
        <f>IF(G32=0,"",IF(G35&lt;2,"",IF(G35&gt;4,"X","close")))</f>
        <v/>
      </c>
    </row>
    <row r="33" spans="1:9" ht="14.25" x14ac:dyDescent="0.2">
      <c r="A33" s="14" t="s">
        <v>24</v>
      </c>
      <c r="B33" s="15"/>
      <c r="C33" s="16">
        <f>C31+273.16</f>
        <v>273.16000000000003</v>
      </c>
      <c r="D33" s="16"/>
      <c r="E33" s="16"/>
      <c r="F33" s="16"/>
      <c r="G33" s="16">
        <f>G31+273.16</f>
        <v>273.16000000000003</v>
      </c>
      <c r="H33" s="8"/>
    </row>
    <row r="34" spans="1:9" ht="25.5" x14ac:dyDescent="0.2">
      <c r="A34" s="14" t="s">
        <v>25</v>
      </c>
      <c r="B34" s="15"/>
      <c r="C34" s="16">
        <f>ABS(C33-C32)</f>
        <v>273.16000000000003</v>
      </c>
      <c r="D34" s="16"/>
      <c r="E34" s="16"/>
      <c r="F34" s="16"/>
      <c r="G34" s="16">
        <f>ABS(G33-G32)</f>
        <v>273.16000000000003</v>
      </c>
      <c r="H34" s="8"/>
    </row>
    <row r="35" spans="1:9" ht="14.25" x14ac:dyDescent="0.2">
      <c r="A35" s="14" t="s">
        <v>26</v>
      </c>
      <c r="B35" s="15"/>
      <c r="C35" s="16">
        <f>ABS(C34*100/C33)</f>
        <v>100</v>
      </c>
      <c r="D35" s="16"/>
      <c r="E35" s="16"/>
      <c r="F35" s="16"/>
      <c r="G35" s="16">
        <f>ABS(G34*100/G33)</f>
        <v>100</v>
      </c>
      <c r="H35" s="8"/>
    </row>
    <row r="36" spans="1:9" x14ac:dyDescent="0.2">
      <c r="A36" s="1"/>
    </row>
    <row r="37" spans="1:9" ht="38.25" x14ac:dyDescent="0.2">
      <c r="A37" s="1" t="s">
        <v>11</v>
      </c>
      <c r="C37" s="35">
        <f>'data sheet'!C20</f>
        <v>0</v>
      </c>
      <c r="D37" s="22" t="s">
        <v>15</v>
      </c>
      <c r="E37" s="22"/>
      <c r="F37" s="22"/>
      <c r="G37" s="35">
        <f>'data sheet'!G20</f>
        <v>0</v>
      </c>
      <c r="H37" s="22" t="s">
        <v>15</v>
      </c>
    </row>
    <row r="39" spans="1:9" ht="15.75" x14ac:dyDescent="0.3">
      <c r="A39" t="s">
        <v>56</v>
      </c>
      <c r="C39" s="3">
        <f>calculations!C24</f>
        <v>0</v>
      </c>
      <c r="D39" s="18" t="s">
        <v>15</v>
      </c>
      <c r="E39" s="15" t="str">
        <f>IF(C39=0,"",IF(C42&lt;2,"",IF(C42&gt;4,"X","close")))</f>
        <v/>
      </c>
      <c r="G39" s="3">
        <f>calculations!G24</f>
        <v>0</v>
      </c>
      <c r="H39" s="18" t="s">
        <v>15</v>
      </c>
      <c r="I39" s="15" t="str">
        <f>IF(G39=0,"",IF(G42&lt;2,"",IF(G42&gt;4,"X","close")))</f>
        <v/>
      </c>
    </row>
    <row r="40" spans="1:9" x14ac:dyDescent="0.2">
      <c r="A40" s="14" t="s">
        <v>24</v>
      </c>
      <c r="B40" s="15"/>
      <c r="C40" s="16" t="e">
        <f>C27-C37</f>
        <v>#VALUE!</v>
      </c>
      <c r="D40" s="16"/>
      <c r="E40" s="16"/>
      <c r="F40" s="16"/>
      <c r="G40" s="16" t="e">
        <f>G27-G37</f>
        <v>#VALUE!</v>
      </c>
    </row>
    <row r="41" spans="1:9" ht="25.5" x14ac:dyDescent="0.2">
      <c r="A41" s="14" t="s">
        <v>25</v>
      </c>
      <c r="B41" s="15"/>
      <c r="C41" s="16" t="e">
        <f>ABS(C40-C39)</f>
        <v>#VALUE!</v>
      </c>
      <c r="D41" s="16"/>
      <c r="E41" s="16"/>
      <c r="F41" s="16"/>
      <c r="G41" s="16" t="e">
        <f>ABS(G40-G39)</f>
        <v>#VALUE!</v>
      </c>
    </row>
    <row r="42" spans="1:9" x14ac:dyDescent="0.2">
      <c r="A42" s="14" t="s">
        <v>26</v>
      </c>
      <c r="B42" s="15"/>
      <c r="C42" s="16" t="e">
        <f>ABS(C41*100/C40)</f>
        <v>#VALUE!</v>
      </c>
      <c r="D42" s="16"/>
      <c r="E42" s="16"/>
      <c r="F42" s="16"/>
      <c r="G42" s="16" t="e">
        <f>ABS(G41*100/G40)</f>
        <v>#VALUE!</v>
      </c>
    </row>
    <row r="44" spans="1:9" x14ac:dyDescent="0.2">
      <c r="A44" t="s">
        <v>28</v>
      </c>
      <c r="C44" s="3">
        <f>calculations!C25</f>
        <v>0</v>
      </c>
      <c r="D44" s="18" t="s">
        <v>29</v>
      </c>
      <c r="E44" s="15" t="str">
        <f>IF(C44=0,"",IF(C47&lt;2,"",IF(C47&gt;4,"X","close")))</f>
        <v/>
      </c>
      <c r="F44" s="22"/>
    </row>
    <row r="45" spans="1:9" x14ac:dyDescent="0.2">
      <c r="A45" s="14" t="s">
        <v>24</v>
      </c>
      <c r="B45" s="15"/>
      <c r="C45" s="16">
        <f>0.0821*760</f>
        <v>62.396000000000008</v>
      </c>
    </row>
    <row r="46" spans="1:9" ht="25.5" x14ac:dyDescent="0.2">
      <c r="A46" s="14" t="s">
        <v>25</v>
      </c>
      <c r="B46" s="15"/>
      <c r="C46" s="16">
        <f>ABS(C45-C44)</f>
        <v>62.396000000000008</v>
      </c>
    </row>
    <row r="47" spans="1:9" x14ac:dyDescent="0.2">
      <c r="A47" s="14" t="s">
        <v>26</v>
      </c>
      <c r="B47" s="15"/>
      <c r="C47" s="16">
        <f>C46*100/C45</f>
        <v>100</v>
      </c>
    </row>
    <row r="49" spans="1:13" ht="15.75" x14ac:dyDescent="0.3">
      <c r="A49" t="s">
        <v>30</v>
      </c>
      <c r="C49" s="3">
        <f>calculations!C26</f>
        <v>0</v>
      </c>
      <c r="D49" s="18" t="s">
        <v>31</v>
      </c>
      <c r="E49" s="15" t="str">
        <f>IF(C49=0,"",IF(C52&lt;2,"",IF(C52&gt;4,"X","close")))</f>
        <v/>
      </c>
      <c r="G49" s="3">
        <f>calculations!G26</f>
        <v>0</v>
      </c>
      <c r="H49" s="18" t="s">
        <v>31</v>
      </c>
      <c r="I49" s="15" t="str">
        <f>IF(G49=0,"",IF(G52&lt;2,"",IF(G52&gt;4,"X","close")))</f>
        <v/>
      </c>
    </row>
    <row r="50" spans="1:13" x14ac:dyDescent="0.2">
      <c r="A50" s="14" t="s">
        <v>24</v>
      </c>
      <c r="B50" s="15"/>
      <c r="C50" s="36" t="e">
        <f>C40*C18/(C33*$C$45)</f>
        <v>#VALUE!</v>
      </c>
      <c r="D50" s="16"/>
      <c r="E50" s="16"/>
      <c r="F50" s="16"/>
      <c r="G50" s="36" t="e">
        <f>G40*G18/(G33*$C$45)</f>
        <v>#VALUE!</v>
      </c>
    </row>
    <row r="51" spans="1:13" ht="25.5" x14ac:dyDescent="0.2">
      <c r="A51" s="14" t="s">
        <v>25</v>
      </c>
      <c r="B51" s="15"/>
      <c r="C51" s="16" t="e">
        <f>ABS(C50-C49)</f>
        <v>#VALUE!</v>
      </c>
      <c r="D51" s="16"/>
      <c r="E51" s="16"/>
      <c r="F51" s="16"/>
      <c r="G51" s="16" t="e">
        <f>ABS(G50-G49)</f>
        <v>#VALUE!</v>
      </c>
    </row>
    <row r="52" spans="1:13" x14ac:dyDescent="0.2">
      <c r="A52" s="14" t="s">
        <v>26</v>
      </c>
      <c r="B52" s="15"/>
      <c r="C52" s="16" t="e">
        <f>ABS(C51*100/C50)</f>
        <v>#VALUE!</v>
      </c>
      <c r="D52" s="16"/>
      <c r="E52" s="16"/>
      <c r="F52" s="16"/>
      <c r="G52" s="16" t="e">
        <f>ABS(G51*100/G50)</f>
        <v>#VALUE!</v>
      </c>
    </row>
    <row r="54" spans="1:13" x14ac:dyDescent="0.2">
      <c r="A54" t="s">
        <v>32</v>
      </c>
      <c r="C54" s="3">
        <f>calculations!C28</f>
        <v>0</v>
      </c>
      <c r="D54" s="2" t="s">
        <v>31</v>
      </c>
      <c r="E54" s="15" t="str">
        <f>IF(C54=0,"",IF(C75&lt;2,"",IF(C75&gt;4,"X","close")))</f>
        <v/>
      </c>
      <c r="G54" s="3">
        <f>calculations!G28</f>
        <v>0</v>
      </c>
      <c r="H54" s="2" t="s">
        <v>31</v>
      </c>
      <c r="I54" s="15" t="str">
        <f>IF(G54=0,"",IF(G75&lt;2,"",IF(G75&gt;4,"X","close")))</f>
        <v/>
      </c>
    </row>
    <row r="56" spans="1:13" x14ac:dyDescent="0.2">
      <c r="A56" s="27" t="s">
        <v>33</v>
      </c>
    </row>
    <row r="57" spans="1:13" x14ac:dyDescent="0.2">
      <c r="A57" s="25" t="s">
        <v>39</v>
      </c>
    </row>
    <row r="58" spans="1:13" x14ac:dyDescent="0.2">
      <c r="A58" s="27" t="s">
        <v>35</v>
      </c>
      <c r="B58" s="27"/>
      <c r="C58" s="27"/>
      <c r="D58" s="27"/>
      <c r="E58" s="27"/>
      <c r="F58" s="27"/>
      <c r="G58" s="27"/>
      <c r="H58" s="27"/>
      <c r="I58" s="27"/>
      <c r="J58" s="27" t="s">
        <v>44</v>
      </c>
      <c r="K58" s="27"/>
      <c r="L58" s="27"/>
      <c r="M58" s="27" t="s">
        <v>45</v>
      </c>
    </row>
    <row r="59" spans="1:13" x14ac:dyDescent="0.2">
      <c r="A59" s="27" t="s">
        <v>34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x14ac:dyDescent="0.2">
      <c r="A60" s="27" t="s">
        <v>58</v>
      </c>
      <c r="B60" s="27"/>
      <c r="C60" s="27"/>
      <c r="D60" s="27"/>
      <c r="E60" s="27"/>
      <c r="F60" s="27"/>
      <c r="G60" s="27"/>
      <c r="H60" s="27"/>
      <c r="I60" s="27" t="s">
        <v>36</v>
      </c>
      <c r="J60" s="28">
        <f>C4/26.98</f>
        <v>0</v>
      </c>
      <c r="K60" s="27"/>
      <c r="L60" s="27"/>
      <c r="M60" s="28">
        <f>G4/26.98</f>
        <v>0</v>
      </c>
    </row>
    <row r="61" spans="1:13" x14ac:dyDescent="0.2">
      <c r="A61" s="27" t="s">
        <v>59</v>
      </c>
      <c r="B61" s="27"/>
      <c r="C61" s="27"/>
      <c r="D61" s="27"/>
      <c r="E61" s="27"/>
      <c r="F61" s="27"/>
      <c r="G61" s="27"/>
      <c r="H61" s="27"/>
      <c r="I61" s="27" t="s">
        <v>37</v>
      </c>
      <c r="J61" s="27">
        <f>65.35/26.98</f>
        <v>2.4221645663454408</v>
      </c>
      <c r="K61" s="27"/>
      <c r="L61" s="27"/>
      <c r="M61" s="27">
        <f>65.35/26.98</f>
        <v>2.4221645663454408</v>
      </c>
    </row>
    <row r="62" spans="1:13" x14ac:dyDescent="0.2">
      <c r="A62" s="25" t="s">
        <v>40</v>
      </c>
    </row>
    <row r="63" spans="1:13" x14ac:dyDescent="0.2">
      <c r="A63" s="27" t="s">
        <v>38</v>
      </c>
      <c r="B63" s="27"/>
      <c r="C63" s="27"/>
      <c r="D63" s="27"/>
    </row>
    <row r="64" spans="1:13" x14ac:dyDescent="0.2">
      <c r="A64" s="27" t="s">
        <v>57</v>
      </c>
      <c r="B64" s="27"/>
      <c r="C64" s="27"/>
      <c r="D64" s="27"/>
    </row>
    <row r="66" spans="1:13" x14ac:dyDescent="0.2">
      <c r="A66" s="25" t="s">
        <v>41</v>
      </c>
    </row>
    <row r="67" spans="1:13" x14ac:dyDescent="0.2">
      <c r="A67" s="27" t="s">
        <v>60</v>
      </c>
      <c r="B67" s="27"/>
      <c r="C67" s="27"/>
      <c r="D67" s="27"/>
      <c r="E67" s="27"/>
      <c r="F67" s="27"/>
      <c r="G67" s="27"/>
      <c r="H67" s="27"/>
      <c r="I67" s="27" t="s">
        <v>44</v>
      </c>
      <c r="J67" s="27"/>
      <c r="L67" s="27" t="s">
        <v>45</v>
      </c>
      <c r="M67" s="27"/>
    </row>
    <row r="68" spans="1:13" x14ac:dyDescent="0.2">
      <c r="A68" s="27" t="s">
        <v>61</v>
      </c>
      <c r="B68" s="27"/>
      <c r="C68" s="27"/>
      <c r="D68" s="27"/>
      <c r="E68" s="27"/>
      <c r="F68" s="27"/>
      <c r="G68" s="27"/>
      <c r="H68" s="27"/>
      <c r="I68" s="27" t="s">
        <v>54</v>
      </c>
      <c r="J68" s="29">
        <f>J60*3/2</f>
        <v>0</v>
      </c>
      <c r="L68" s="27" t="s">
        <v>54</v>
      </c>
      <c r="M68" s="29">
        <f>M60*3/2</f>
        <v>0</v>
      </c>
    </row>
    <row r="69" spans="1:13" x14ac:dyDescent="0.2">
      <c r="A69" s="27" t="s">
        <v>62</v>
      </c>
      <c r="B69" s="27"/>
      <c r="C69" s="27"/>
      <c r="D69" s="27"/>
      <c r="E69" s="27"/>
      <c r="F69" s="27"/>
      <c r="G69" s="27"/>
      <c r="H69" s="27"/>
      <c r="I69" s="27" t="s">
        <v>55</v>
      </c>
      <c r="J69" s="27">
        <f>J61*3/2</f>
        <v>3.6332468495181613</v>
      </c>
      <c r="L69" s="27" t="s">
        <v>55</v>
      </c>
      <c r="M69" s="27">
        <f>M61*3/2</f>
        <v>3.6332468495181613</v>
      </c>
    </row>
    <row r="70" spans="1:13" x14ac:dyDescent="0.2">
      <c r="A70" s="27" t="s">
        <v>63</v>
      </c>
      <c r="B70" s="27"/>
      <c r="C70" s="27"/>
      <c r="D70" s="27"/>
      <c r="E70" s="27"/>
      <c r="F70" s="27"/>
      <c r="G70" s="27"/>
      <c r="H70" s="27"/>
      <c r="I70" s="27" t="s">
        <v>42</v>
      </c>
      <c r="J70" s="29" t="e">
        <f>C50-J68</f>
        <v>#VALUE!</v>
      </c>
      <c r="L70" s="27" t="s">
        <v>42</v>
      </c>
      <c r="M70" s="29" t="e">
        <f>G50-M68</f>
        <v>#VALUE!</v>
      </c>
    </row>
    <row r="71" spans="1:13" x14ac:dyDescent="0.2">
      <c r="A71" s="27" t="s">
        <v>64</v>
      </c>
      <c r="B71" s="27"/>
      <c r="C71" s="27"/>
      <c r="D71" s="27"/>
      <c r="E71" s="27"/>
      <c r="F71" s="27"/>
      <c r="G71" s="27"/>
      <c r="H71" s="27"/>
      <c r="I71" s="27" t="s">
        <v>43</v>
      </c>
      <c r="J71" s="29" t="e">
        <f>J70/(1-J69)</f>
        <v>#VALUE!</v>
      </c>
      <c r="L71" s="27" t="s">
        <v>43</v>
      </c>
      <c r="M71" s="29" t="e">
        <f>M70/(1-M69)</f>
        <v>#VALUE!</v>
      </c>
    </row>
    <row r="72" spans="1:13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3" x14ac:dyDescent="0.2">
      <c r="A73" s="14" t="s">
        <v>24</v>
      </c>
      <c r="B73" s="15"/>
      <c r="C73" s="26" t="e">
        <f>J71</f>
        <v>#VALUE!</v>
      </c>
      <c r="D73" s="15"/>
      <c r="E73" s="15"/>
      <c r="F73" s="15"/>
      <c r="G73" s="26" t="e">
        <f>M71</f>
        <v>#VALUE!</v>
      </c>
    </row>
    <row r="74" spans="1:13" ht="25.5" x14ac:dyDescent="0.2">
      <c r="A74" s="14" t="s">
        <v>25</v>
      </c>
      <c r="B74" s="15"/>
      <c r="C74" s="16" t="e">
        <f>ABS(C73-C54)</f>
        <v>#VALUE!</v>
      </c>
      <c r="D74" s="16"/>
      <c r="E74" s="16"/>
      <c r="F74" s="16"/>
      <c r="G74" s="16" t="e">
        <f>ABS(G73-G54)</f>
        <v>#VALUE!</v>
      </c>
    </row>
    <row r="75" spans="1:13" x14ac:dyDescent="0.2">
      <c r="A75" s="14" t="s">
        <v>26</v>
      </c>
      <c r="B75" s="15"/>
      <c r="C75" s="16" t="e">
        <f>ABS((C54-C73)*100/C73)</f>
        <v>#VALUE!</v>
      </c>
      <c r="D75" s="16"/>
      <c r="E75" s="16"/>
      <c r="F75" s="16"/>
      <c r="G75" s="16" t="e">
        <f>ABS((G54-G73)*100/G73)</f>
        <v>#VALUE!</v>
      </c>
    </row>
    <row r="76" spans="1:13" x14ac:dyDescent="0.2">
      <c r="C76" s="31"/>
    </row>
    <row r="77" spans="1:13" x14ac:dyDescent="0.2">
      <c r="A77" t="s">
        <v>46</v>
      </c>
      <c r="C77" s="3">
        <f>calculations!C29</f>
        <v>0</v>
      </c>
      <c r="D77" s="2" t="s">
        <v>13</v>
      </c>
      <c r="E77" s="15" t="str">
        <f>IF(C77=0,"",IF(C80&lt;2,"",IF(C80&gt;4,"X","close")))</f>
        <v/>
      </c>
      <c r="G77" s="3">
        <f>calculations!G29</f>
        <v>0</v>
      </c>
      <c r="H77" s="2" t="s">
        <v>13</v>
      </c>
      <c r="I77" s="15" t="str">
        <f>IF(G77=0,"",IF(G80&lt;2,"",IF(G80&gt;4,"X","close")))</f>
        <v/>
      </c>
    </row>
    <row r="78" spans="1:13" x14ac:dyDescent="0.2">
      <c r="A78" s="14" t="s">
        <v>24</v>
      </c>
      <c r="B78" s="15"/>
      <c r="C78" s="16" t="e">
        <f>C73*65.39</f>
        <v>#VALUE!</v>
      </c>
      <c r="D78" s="16"/>
      <c r="E78" s="16"/>
      <c r="F78" s="16"/>
      <c r="G78" s="16" t="e">
        <f>G73*65.39</f>
        <v>#VALUE!</v>
      </c>
    </row>
    <row r="79" spans="1:13" ht="25.5" x14ac:dyDescent="0.2">
      <c r="A79" s="14" t="s">
        <v>25</v>
      </c>
      <c r="B79" s="15"/>
      <c r="C79" s="16" t="e">
        <f>ABS(C78-C77)</f>
        <v>#VALUE!</v>
      </c>
      <c r="D79" s="16"/>
      <c r="E79" s="16"/>
      <c r="F79" s="16"/>
      <c r="G79" s="16" t="e">
        <f>ABS(G78-G77)</f>
        <v>#VALUE!</v>
      </c>
    </row>
    <row r="80" spans="1:13" x14ac:dyDescent="0.2">
      <c r="A80" s="14" t="s">
        <v>26</v>
      </c>
      <c r="B80" s="15"/>
      <c r="C80" s="16" t="e">
        <f>ABS(C79*100/C78)</f>
        <v>#VALUE!</v>
      </c>
      <c r="D80" s="16"/>
      <c r="E80" s="16"/>
      <c r="F80" s="16"/>
      <c r="G80" s="16" t="e">
        <f>ABS(G79*100/G78)</f>
        <v>#VALUE!</v>
      </c>
    </row>
    <row r="81" spans="1:9" x14ac:dyDescent="0.2">
      <c r="A81" s="14"/>
      <c r="B81" s="15"/>
      <c r="C81" s="16"/>
      <c r="D81" s="16"/>
      <c r="E81" s="16"/>
      <c r="F81" s="16"/>
      <c r="G81" s="16"/>
    </row>
    <row r="83" spans="1:9" x14ac:dyDescent="0.2">
      <c r="A83" t="s">
        <v>47</v>
      </c>
      <c r="C83" s="3">
        <f>calculations!C31</f>
        <v>0</v>
      </c>
      <c r="D83" s="2" t="s">
        <v>16</v>
      </c>
      <c r="E83" s="15" t="str">
        <f>IF(C83=0,"",IF(C86&lt;2,"",IF(C86&gt;4,"X","close")))</f>
        <v/>
      </c>
      <c r="G83" s="3">
        <f>calculations!G31</f>
        <v>0</v>
      </c>
      <c r="H83" s="2" t="s">
        <v>16</v>
      </c>
      <c r="I83" s="15" t="str">
        <f>IF(G83=0,"",IF(G86&lt;2,"",IF(G86&gt;4,"X","close")))</f>
        <v/>
      </c>
    </row>
    <row r="84" spans="1:9" x14ac:dyDescent="0.2">
      <c r="A84" s="14" t="s">
        <v>24</v>
      </c>
      <c r="B84" s="15"/>
      <c r="C84" s="16" t="e">
        <f>C78*100/C4</f>
        <v>#VALUE!</v>
      </c>
      <c r="D84" s="16"/>
      <c r="E84" s="16"/>
      <c r="F84" s="16"/>
      <c r="G84" s="16" t="e">
        <f>G78*100/G4</f>
        <v>#VALUE!</v>
      </c>
    </row>
    <row r="85" spans="1:9" ht="25.5" x14ac:dyDescent="0.2">
      <c r="A85" s="14" t="s">
        <v>25</v>
      </c>
      <c r="B85" s="15"/>
      <c r="C85" s="16" t="e">
        <f>ABS(C84-C83)</f>
        <v>#VALUE!</v>
      </c>
      <c r="D85" s="16"/>
      <c r="E85" s="16"/>
      <c r="F85" s="16"/>
      <c r="G85" s="16" t="e">
        <f>ABS(G84-G83)</f>
        <v>#VALUE!</v>
      </c>
    </row>
    <row r="86" spans="1:9" x14ac:dyDescent="0.2">
      <c r="A86" s="14" t="s">
        <v>26</v>
      </c>
      <c r="B86" s="15"/>
      <c r="C86" s="16" t="e">
        <f>ABS(C85*100/C84)</f>
        <v>#VALUE!</v>
      </c>
      <c r="D86" s="16"/>
      <c r="E86" s="16"/>
      <c r="F86" s="16"/>
      <c r="G86" s="16" t="e">
        <f>ABS(G85*100/G84)</f>
        <v>#VALUE!</v>
      </c>
    </row>
  </sheetData>
  <customSheetViews>
    <customSheetView guid="{115C6F58-41E2-44C7-BF61-547172606B68}" state="hidden" topLeftCell="A19">
      <selection activeCell="J27" sqref="J27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31"/>
  <sheetViews>
    <sheetView topLeftCell="A16" workbookViewId="0">
      <selection activeCell="K12" sqref="K12"/>
    </sheetView>
  </sheetViews>
  <sheetFormatPr defaultRowHeight="12.75" x14ac:dyDescent="0.2"/>
  <cols>
    <col min="1" max="1" width="17.28515625" customWidth="1"/>
    <col min="2" max="2" width="2.5703125" customWidth="1"/>
    <col min="3" max="3" width="11.5703125" bestFit="1" customWidth="1"/>
    <col min="4" max="4" width="10.42578125" customWidth="1"/>
    <col min="5" max="6" width="3.140625" customWidth="1"/>
    <col min="9" max="9" width="3" customWidth="1"/>
    <col min="10" max="10" width="3.42578125" customWidth="1"/>
    <col min="11" max="11" width="19.28515625" customWidth="1"/>
  </cols>
  <sheetData>
    <row r="3" spans="1:9" x14ac:dyDescent="0.2">
      <c r="C3" t="s">
        <v>2</v>
      </c>
      <c r="G3" t="s">
        <v>3</v>
      </c>
    </row>
    <row r="4" spans="1:9" x14ac:dyDescent="0.2">
      <c r="A4" s="1" t="s">
        <v>4</v>
      </c>
      <c r="C4" s="9">
        <f>'data sheet'!C8</f>
        <v>0</v>
      </c>
      <c r="D4" t="s">
        <v>13</v>
      </c>
      <c r="G4" s="9">
        <f>'data sheet'!G8</f>
        <v>0</v>
      </c>
      <c r="H4" t="s">
        <v>13</v>
      </c>
    </row>
    <row r="5" spans="1:9" x14ac:dyDescent="0.2">
      <c r="A5" s="1"/>
    </row>
    <row r="6" spans="1:9" ht="25.5" x14ac:dyDescent="0.2">
      <c r="A6" s="1" t="s">
        <v>5</v>
      </c>
      <c r="C6" s="10">
        <f>'data sheet'!C10</f>
        <v>0</v>
      </c>
      <c r="D6" t="s">
        <v>13</v>
      </c>
      <c r="G6" s="10">
        <f>'data sheet'!G10</f>
        <v>0</v>
      </c>
      <c r="H6" t="s">
        <v>13</v>
      </c>
    </row>
    <row r="7" spans="1:9" ht="25.5" x14ac:dyDescent="0.2">
      <c r="A7" s="1" t="s">
        <v>6</v>
      </c>
      <c r="C7" s="10">
        <f>'data sheet'!C11</f>
        <v>0</v>
      </c>
      <c r="D7" t="s">
        <v>13</v>
      </c>
      <c r="G7" s="10">
        <f>'data sheet'!G11</f>
        <v>0</v>
      </c>
      <c r="H7" t="s">
        <v>13</v>
      </c>
    </row>
    <row r="8" spans="1:9" ht="25.5" x14ac:dyDescent="0.2">
      <c r="A8" s="1" t="s">
        <v>18</v>
      </c>
      <c r="C8" s="3"/>
      <c r="D8" s="2" t="s">
        <v>13</v>
      </c>
      <c r="E8" s="15" t="str">
        <f>IF(C8=0,"",IF('calculation check'!C11&lt;2,"",IF('calculation check'!C11&gt;4,"X","close")))</f>
        <v/>
      </c>
      <c r="F8" s="15"/>
      <c r="G8" s="3"/>
      <c r="H8" s="2" t="s">
        <v>13</v>
      </c>
      <c r="I8" s="15" t="str">
        <f>IF(G8=0,"",IF('calculation check'!G11&lt;2,"",IF('calculation check'!G11&gt;4,"X","close")))</f>
        <v/>
      </c>
    </row>
    <row r="9" spans="1:9" x14ac:dyDescent="0.2">
      <c r="A9" s="1" t="s">
        <v>20</v>
      </c>
      <c r="C9" s="13"/>
      <c r="D9" s="2" t="s">
        <v>21</v>
      </c>
      <c r="E9" s="15" t="str">
        <f>IF(C9=0,"",IF('calculation check'!C15&lt;2,"",IF('calculation check'!C15&gt;4,"X","close")))</f>
        <v/>
      </c>
      <c r="G9" s="13"/>
      <c r="H9" s="2" t="s">
        <v>21</v>
      </c>
      <c r="I9" s="15" t="str">
        <f>IF(G9=0,"",IF('calculation check'!G15&lt;2,"",IF('calculation check'!G15&gt;4,"X","close")))</f>
        <v/>
      </c>
    </row>
    <row r="10" spans="1:9" x14ac:dyDescent="0.2">
      <c r="A10" s="1"/>
      <c r="I10" s="15"/>
    </row>
    <row r="11" spans="1:9" ht="25.5" x14ac:dyDescent="0.2">
      <c r="A11" s="1" t="s">
        <v>19</v>
      </c>
      <c r="C11" s="19"/>
      <c r="D11" s="18" t="s">
        <v>22</v>
      </c>
      <c r="E11" s="15" t="str">
        <f>IF(C11=0,"",IF('calculation check'!C20&lt;2,"",IF('calculation check'!C20&gt;4,"X","close")))</f>
        <v/>
      </c>
      <c r="G11" s="19"/>
      <c r="H11" s="18" t="s">
        <v>22</v>
      </c>
      <c r="I11" s="15" t="str">
        <f>IF(G11=0,"",IF('calculation check'!G20&lt;2,"",IF('calculation check'!G20&gt;4,"X","close")))</f>
        <v/>
      </c>
    </row>
    <row r="12" spans="1:9" x14ac:dyDescent="0.2">
      <c r="A12" s="1"/>
    </row>
    <row r="13" spans="1:9" ht="25.5" x14ac:dyDescent="0.2">
      <c r="A13" s="1" t="s">
        <v>7</v>
      </c>
      <c r="C13" s="10">
        <f>'data sheet'!C13</f>
        <v>0</v>
      </c>
      <c r="D13" t="s">
        <v>15</v>
      </c>
      <c r="G13" s="10">
        <f>'data sheet'!G13</f>
        <v>0</v>
      </c>
      <c r="H13" t="s">
        <v>15</v>
      </c>
    </row>
    <row r="14" spans="1:9" x14ac:dyDescent="0.2">
      <c r="A14" s="1"/>
    </row>
    <row r="15" spans="1:9" ht="38.25" x14ac:dyDescent="0.2">
      <c r="A15" s="1" t="s">
        <v>8</v>
      </c>
      <c r="C15" s="11">
        <f>'data sheet'!C15</f>
        <v>0</v>
      </c>
      <c r="D15" t="s">
        <v>14</v>
      </c>
      <c r="G15" s="11">
        <f>'data sheet'!G15</f>
        <v>0</v>
      </c>
      <c r="H15" t="s">
        <v>14</v>
      </c>
    </row>
    <row r="16" spans="1:9" ht="51" x14ac:dyDescent="0.2">
      <c r="A16" s="1" t="s">
        <v>9</v>
      </c>
      <c r="C16" s="12">
        <f>'data sheet'!C16</f>
        <v>0</v>
      </c>
      <c r="D16" t="str">
        <f>IF(C16=1,"",IF(C16=2,"","must be 1 or 2"))</f>
        <v>must be 1 or 2</v>
      </c>
      <c r="G16" s="12">
        <f>'data sheet'!G16</f>
        <v>0</v>
      </c>
    </row>
    <row r="17" spans="1:11" ht="38.25" x14ac:dyDescent="0.2">
      <c r="A17" s="1" t="s">
        <v>23</v>
      </c>
      <c r="C17" s="3"/>
      <c r="D17" s="2" t="s">
        <v>15</v>
      </c>
      <c r="E17" s="15" t="str">
        <f>IF(C17=0,"",IF('calculation check'!C29&lt;2,"",IF('calculation check'!C29&gt;4,"X","close")))</f>
        <v/>
      </c>
      <c r="F17" s="46" t="str">
        <f>'calculation check'!F26</f>
        <v/>
      </c>
      <c r="G17" s="3"/>
      <c r="H17" s="2" t="s">
        <v>15</v>
      </c>
      <c r="I17" s="15" t="str">
        <f>IF(G17=0,"",IF('calculation check'!G29&lt;2,"",IF('calculation check'!G29&gt;4,"X","close")))</f>
        <v/>
      </c>
      <c r="J17" s="46" t="str">
        <f>'calculation check'!J26</f>
        <v/>
      </c>
      <c r="K17" s="45" t="s">
        <v>70</v>
      </c>
    </row>
    <row r="18" spans="1:11" x14ac:dyDescent="0.2">
      <c r="A18" s="1"/>
    </row>
    <row r="19" spans="1:11" ht="25.5" x14ac:dyDescent="0.2">
      <c r="A19" s="1" t="s">
        <v>10</v>
      </c>
      <c r="C19" s="10">
        <f>'data sheet'!C18</f>
        <v>0</v>
      </c>
      <c r="D19" s="8" t="s">
        <v>17</v>
      </c>
      <c r="G19" s="10">
        <f>'data sheet'!G18</f>
        <v>0</v>
      </c>
      <c r="H19" s="8" t="s">
        <v>17</v>
      </c>
    </row>
    <row r="20" spans="1:11" ht="25.5" x14ac:dyDescent="0.2">
      <c r="A20" s="1" t="s">
        <v>10</v>
      </c>
      <c r="C20" s="20"/>
      <c r="D20" s="21" t="s">
        <v>27</v>
      </c>
      <c r="E20" s="15" t="str">
        <f>IF(C20=0,"",IF('calculation check'!C35&lt;2,"",IF('calculation check'!C35&gt;4,"X","close")))</f>
        <v/>
      </c>
      <c r="G20" s="20"/>
      <c r="H20" s="21" t="s">
        <v>27</v>
      </c>
      <c r="I20" s="15" t="str">
        <f>IF(G20=0,"",IF('calculation check'!G35&lt;2,"",IF('calculation check'!G35&gt;4,"X","close")))</f>
        <v/>
      </c>
    </row>
    <row r="21" spans="1:11" x14ac:dyDescent="0.2">
      <c r="A21" s="1"/>
    </row>
    <row r="22" spans="1:11" ht="38.25" x14ac:dyDescent="0.2">
      <c r="A22" s="1" t="s">
        <v>11</v>
      </c>
      <c r="C22" s="35">
        <f>'data sheet'!C20</f>
        <v>0</v>
      </c>
      <c r="D22" s="22" t="s">
        <v>15</v>
      </c>
      <c r="E22" s="22"/>
      <c r="F22" s="22"/>
      <c r="G22" s="35">
        <f>'data sheet'!G20</f>
        <v>0</v>
      </c>
      <c r="H22" s="22" t="s">
        <v>15</v>
      </c>
    </row>
    <row r="24" spans="1:11" ht="15.75" x14ac:dyDescent="0.3">
      <c r="A24" t="s">
        <v>56</v>
      </c>
      <c r="C24" s="20"/>
      <c r="D24" s="18" t="s">
        <v>15</v>
      </c>
      <c r="E24" s="15" t="str">
        <f>IF(C24=0,"",IF('calculation check'!C42&lt;2,"",IF('calculation check'!C42&gt;4,"X","close")))</f>
        <v/>
      </c>
      <c r="G24" s="20"/>
      <c r="H24" s="18" t="s">
        <v>15</v>
      </c>
      <c r="I24" s="15" t="str">
        <f>IF(G24=0,"",IF('calculation check'!G42&lt;2,"",IF('calculation check'!G42&gt;4,"X","close")))</f>
        <v/>
      </c>
    </row>
    <row r="25" spans="1:11" x14ac:dyDescent="0.2">
      <c r="A25" t="s">
        <v>28</v>
      </c>
      <c r="C25" s="23"/>
      <c r="D25" s="18" t="s">
        <v>29</v>
      </c>
      <c r="E25" s="15" t="str">
        <f>IF(C25=0,"",IF('calculation check'!C47&lt;2,"",IF('calculation check'!C47&gt;4,"X","close")))</f>
        <v/>
      </c>
      <c r="F25" s="22"/>
    </row>
    <row r="26" spans="1:11" ht="15.75" x14ac:dyDescent="0.3">
      <c r="A26" t="s">
        <v>30</v>
      </c>
      <c r="C26" s="24"/>
      <c r="D26" s="18" t="s">
        <v>31</v>
      </c>
      <c r="E26" s="15" t="str">
        <f>IF(C26=0,"",IF('calculation check'!C52&lt;2,"",IF('calculation check'!C52&gt;4,"X","close")))</f>
        <v/>
      </c>
      <c r="G26" s="24"/>
      <c r="H26" s="18" t="s">
        <v>31</v>
      </c>
      <c r="I26" s="15" t="str">
        <f>IF(G26=0,"",IF('calculation check'!G52&lt;2,"",IF('calculation check'!G52&gt;4,"X","close")))</f>
        <v/>
      </c>
    </row>
    <row r="28" spans="1:11" x14ac:dyDescent="0.2">
      <c r="A28" t="s">
        <v>32</v>
      </c>
      <c r="C28" s="30"/>
      <c r="D28" s="2" t="s">
        <v>31</v>
      </c>
      <c r="E28" s="15" t="str">
        <f>IF(C28=0,"",IF('calculation check'!C75&lt;2,"",IF('calculation check'!C75&gt;4,"X","close")))</f>
        <v/>
      </c>
      <c r="G28" s="30"/>
      <c r="H28" s="2" t="s">
        <v>31</v>
      </c>
      <c r="I28" s="15" t="str">
        <f>IF(G28=0,"",IF('calculation check'!G75&lt;2,"",IF('calculation check'!G75&gt;4,"X","close")))</f>
        <v/>
      </c>
    </row>
    <row r="29" spans="1:11" x14ac:dyDescent="0.2">
      <c r="A29" t="s">
        <v>46</v>
      </c>
      <c r="C29" s="30"/>
      <c r="D29" s="2" t="s">
        <v>13</v>
      </c>
      <c r="E29" s="15" t="str">
        <f>IF(C29=0,"",IF('calculation check'!C80&lt;2,"",IF('calculation check'!C80&gt;4,"X","close")))</f>
        <v/>
      </c>
      <c r="G29" s="30"/>
      <c r="H29" s="2" t="s">
        <v>13</v>
      </c>
      <c r="I29" s="15" t="str">
        <f>IF(G29=0,"",IF('calculation check'!G80&lt;2,"",IF('calculation check'!G80&gt;4,"X","close")))</f>
        <v/>
      </c>
    </row>
    <row r="31" spans="1:11" x14ac:dyDescent="0.2">
      <c r="A31" t="s">
        <v>47</v>
      </c>
      <c r="C31" s="3"/>
      <c r="D31" s="2" t="s">
        <v>16</v>
      </c>
      <c r="E31" s="15" t="str">
        <f>IF(C31=0,"",IF('calculation check'!C86&lt;2,"",IF('calculation check'!C86&gt;4,"X","close")))</f>
        <v/>
      </c>
      <c r="G31" s="3"/>
      <c r="H31" s="2" t="s">
        <v>16</v>
      </c>
      <c r="I31" s="15" t="str">
        <f>IF(G31=0,"",IF('calculation check'!G86&lt;2,"",IF('calculation check'!G86&gt;4,"X","close")))</f>
        <v/>
      </c>
    </row>
  </sheetData>
  <sheetProtection password="DCDF" sheet="1" objects="1" scenarios="1"/>
  <customSheetViews>
    <customSheetView guid="{115C6F58-41E2-44C7-BF61-547172606B68}">
      <selection activeCell="K19" sqref="K19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1"/>
  <sheetViews>
    <sheetView zoomScale="60" zoomScaleNormal="60" zoomScaleSheetLayoutView="75" workbookViewId="0">
      <selection activeCell="E80" sqref="E80"/>
    </sheetView>
  </sheetViews>
  <sheetFormatPr defaultRowHeight="38.25" customHeight="1" x14ac:dyDescent="0.45"/>
  <cols>
    <col min="1" max="1" width="48" style="48" customWidth="1"/>
    <col min="2" max="2" width="27.42578125" style="56" bestFit="1" customWidth="1"/>
    <col min="3" max="3" width="16.140625" style="57" bestFit="1" customWidth="1"/>
    <col min="4" max="4" width="20" style="56" customWidth="1"/>
    <col min="5" max="5" width="13.28515625" style="56" bestFit="1" customWidth="1"/>
    <col min="6" max="16384" width="9.140625" style="48"/>
  </cols>
  <sheetData>
    <row r="1" spans="1:5" s="49" customFormat="1" ht="48.75" customHeight="1" x14ac:dyDescent="0.45">
      <c r="A1" s="47" t="s">
        <v>66</v>
      </c>
      <c r="B1" s="56" t="s">
        <v>67</v>
      </c>
      <c r="C1" s="57" t="s">
        <v>68</v>
      </c>
      <c r="D1" s="56" t="s">
        <v>53</v>
      </c>
      <c r="E1" s="48"/>
    </row>
    <row r="2" spans="1:5" ht="38.25" customHeight="1" thickBot="1" x14ac:dyDescent="0.5">
      <c r="A2" s="47"/>
      <c r="B2" s="50"/>
      <c r="C2" s="63"/>
      <c r="D2" s="50"/>
      <c r="E2" s="48"/>
    </row>
    <row r="3" spans="1:5" ht="38.25" customHeight="1" thickBot="1" x14ac:dyDescent="0.5">
      <c r="A3" s="75" t="s">
        <v>78</v>
      </c>
      <c r="B3" s="76">
        <v>2</v>
      </c>
      <c r="C3" s="76">
        <v>76.790000000000006</v>
      </c>
      <c r="D3" s="76">
        <v>75</v>
      </c>
      <c r="E3" s="48"/>
    </row>
    <row r="4" spans="1:5" ht="38.25" customHeight="1" thickBot="1" x14ac:dyDescent="0.5">
      <c r="A4" s="77" t="s">
        <v>79</v>
      </c>
      <c r="B4" s="78">
        <v>5</v>
      </c>
      <c r="C4" s="78">
        <v>58.67</v>
      </c>
      <c r="D4" s="76">
        <v>75</v>
      </c>
      <c r="E4" s="48"/>
    </row>
    <row r="5" spans="1:5" ht="38.25" customHeight="1" thickBot="1" x14ac:dyDescent="0.5">
      <c r="A5" s="77" t="s">
        <v>80</v>
      </c>
      <c r="B5" s="78">
        <v>2</v>
      </c>
      <c r="C5" s="78">
        <v>76.790000000000006</v>
      </c>
      <c r="D5" s="76">
        <v>75</v>
      </c>
      <c r="E5" s="48"/>
    </row>
    <row r="6" spans="1:5" ht="38.25" customHeight="1" thickBot="1" x14ac:dyDescent="0.5">
      <c r="A6" s="77" t="s">
        <v>81</v>
      </c>
      <c r="B6" s="78">
        <v>5</v>
      </c>
      <c r="C6" s="78">
        <v>58.67</v>
      </c>
      <c r="D6" s="76">
        <v>75</v>
      </c>
      <c r="E6" s="48"/>
    </row>
    <row r="7" spans="1:5" ht="38.25" customHeight="1" thickBot="1" x14ac:dyDescent="0.5">
      <c r="A7" s="77" t="s">
        <v>82</v>
      </c>
      <c r="B7" s="78">
        <v>2</v>
      </c>
      <c r="C7" s="78">
        <v>76.790000000000006</v>
      </c>
      <c r="D7" s="76">
        <v>75</v>
      </c>
      <c r="E7" s="48"/>
    </row>
    <row r="8" spans="1:5" ht="38.25" customHeight="1" thickBot="1" x14ac:dyDescent="0.5">
      <c r="A8" s="77" t="s">
        <v>83</v>
      </c>
      <c r="B8" s="78">
        <v>5</v>
      </c>
      <c r="C8" s="78">
        <v>58.67</v>
      </c>
      <c r="D8" s="76">
        <v>75</v>
      </c>
      <c r="E8" s="48"/>
    </row>
    <row r="9" spans="1:5" ht="38.25" customHeight="1" thickBot="1" x14ac:dyDescent="0.5">
      <c r="A9" s="77" t="s">
        <v>84</v>
      </c>
      <c r="B9" s="78">
        <v>2</v>
      </c>
      <c r="C9" s="78">
        <v>76.790000000000006</v>
      </c>
      <c r="D9" s="76">
        <v>75</v>
      </c>
      <c r="E9" s="48"/>
    </row>
    <row r="10" spans="1:5" ht="38.25" customHeight="1" thickBot="1" x14ac:dyDescent="0.5">
      <c r="A10" s="77" t="s">
        <v>85</v>
      </c>
      <c r="B10" s="78">
        <v>5</v>
      </c>
      <c r="C10" s="78">
        <v>58.67</v>
      </c>
      <c r="D10" s="76">
        <v>75</v>
      </c>
      <c r="E10" s="48"/>
    </row>
    <row r="11" spans="1:5" ht="38.25" customHeight="1" thickBot="1" x14ac:dyDescent="0.5">
      <c r="A11" s="77" t="s">
        <v>86</v>
      </c>
      <c r="B11" s="78">
        <v>2</v>
      </c>
      <c r="C11" s="78">
        <v>76.790000000000006</v>
      </c>
      <c r="D11" s="76">
        <v>75</v>
      </c>
      <c r="E11" s="48"/>
    </row>
    <row r="12" spans="1:5" ht="38.25" customHeight="1" thickBot="1" x14ac:dyDescent="0.5">
      <c r="A12" s="77" t="s">
        <v>87</v>
      </c>
      <c r="B12" s="78">
        <v>5</v>
      </c>
      <c r="C12" s="78">
        <v>58.67</v>
      </c>
      <c r="D12" s="76">
        <v>75</v>
      </c>
      <c r="E12" s="48"/>
    </row>
    <row r="13" spans="1:5" ht="38.25" customHeight="1" thickBot="1" x14ac:dyDescent="0.5">
      <c r="A13" s="77" t="s">
        <v>88</v>
      </c>
      <c r="B13" s="78">
        <v>2</v>
      </c>
      <c r="C13" s="78">
        <v>76.790000000000006</v>
      </c>
      <c r="D13" s="76">
        <v>75</v>
      </c>
      <c r="E13" s="48"/>
    </row>
    <row r="14" spans="1:5" ht="38.25" customHeight="1" thickBot="1" x14ac:dyDescent="0.5">
      <c r="A14" s="77" t="s">
        <v>89</v>
      </c>
      <c r="B14" s="78">
        <v>5</v>
      </c>
      <c r="C14" s="78">
        <v>58.67</v>
      </c>
      <c r="D14" s="76">
        <v>75</v>
      </c>
      <c r="E14" s="48"/>
    </row>
    <row r="15" spans="1:5" ht="38.25" customHeight="1" thickBot="1" x14ac:dyDescent="0.5">
      <c r="A15" s="77" t="s">
        <v>103</v>
      </c>
      <c r="B15" s="78">
        <v>2</v>
      </c>
      <c r="C15" s="78">
        <v>76.790000000000006</v>
      </c>
      <c r="D15" s="76">
        <v>75</v>
      </c>
      <c r="E15" s="48"/>
    </row>
    <row r="16" spans="1:5" ht="38.25" customHeight="1" thickBot="1" x14ac:dyDescent="0.5">
      <c r="A16" s="77" t="s">
        <v>90</v>
      </c>
      <c r="B16" s="78">
        <v>5</v>
      </c>
      <c r="C16" s="78">
        <v>58.67</v>
      </c>
      <c r="D16" s="76">
        <v>75</v>
      </c>
      <c r="E16" s="48"/>
    </row>
    <row r="17" spans="1:5" ht="38.25" customHeight="1" thickBot="1" x14ac:dyDescent="0.5">
      <c r="A17" s="77" t="s">
        <v>91</v>
      </c>
      <c r="B17" s="78">
        <v>2</v>
      </c>
      <c r="C17" s="78">
        <v>76.790000000000006</v>
      </c>
      <c r="D17" s="76">
        <v>75</v>
      </c>
      <c r="E17" s="48"/>
    </row>
    <row r="18" spans="1:5" ht="38.25" customHeight="1" thickBot="1" x14ac:dyDescent="0.5">
      <c r="A18" s="77" t="s">
        <v>92</v>
      </c>
      <c r="B18" s="78">
        <v>5</v>
      </c>
      <c r="C18" s="78">
        <v>58.67</v>
      </c>
      <c r="D18" s="76">
        <v>75</v>
      </c>
      <c r="E18" s="48"/>
    </row>
    <row r="19" spans="1:5" ht="38.25" customHeight="1" thickBot="1" x14ac:dyDescent="0.5">
      <c r="A19" s="77" t="s">
        <v>93</v>
      </c>
      <c r="B19" s="78">
        <v>2</v>
      </c>
      <c r="C19" s="78">
        <v>76.790000000000006</v>
      </c>
      <c r="D19" s="76">
        <v>75</v>
      </c>
      <c r="E19" s="48"/>
    </row>
    <row r="20" spans="1:5" ht="41.25" customHeight="1" thickBot="1" x14ac:dyDescent="0.5">
      <c r="A20" s="77" t="s">
        <v>94</v>
      </c>
      <c r="B20" s="78">
        <v>2</v>
      </c>
      <c r="C20" s="78">
        <v>76.790000000000006</v>
      </c>
      <c r="D20" s="76">
        <v>75</v>
      </c>
      <c r="E20" s="48"/>
    </row>
    <row r="21" spans="1:5" ht="38.25" customHeight="1" thickBot="1" x14ac:dyDescent="0.5">
      <c r="A21" s="77" t="s">
        <v>95</v>
      </c>
      <c r="B21" s="78">
        <v>5</v>
      </c>
      <c r="C21" s="78">
        <v>58.67</v>
      </c>
      <c r="D21" s="76">
        <v>75</v>
      </c>
      <c r="E21" s="48"/>
    </row>
    <row r="22" spans="1:5" ht="38.25" customHeight="1" thickBot="1" x14ac:dyDescent="0.5">
      <c r="A22" s="77" t="s">
        <v>96</v>
      </c>
      <c r="B22" s="78">
        <v>2</v>
      </c>
      <c r="C22" s="78">
        <v>76.790000000000006</v>
      </c>
      <c r="D22" s="76">
        <v>75</v>
      </c>
      <c r="E22" s="48"/>
    </row>
    <row r="23" spans="1:5" ht="38.25" customHeight="1" thickBot="1" x14ac:dyDescent="0.5">
      <c r="A23" s="77" t="s">
        <v>97</v>
      </c>
      <c r="B23" s="78">
        <v>5</v>
      </c>
      <c r="C23" s="78">
        <v>58.67</v>
      </c>
      <c r="D23" s="76">
        <v>75</v>
      </c>
      <c r="E23" s="48"/>
    </row>
    <row r="24" spans="1:5" ht="38.25" customHeight="1" thickBot="1" x14ac:dyDescent="0.5">
      <c r="A24" s="77" t="s">
        <v>98</v>
      </c>
      <c r="B24" s="78">
        <v>2</v>
      </c>
      <c r="C24" s="78">
        <v>76.790000000000006</v>
      </c>
      <c r="D24" s="76">
        <v>75</v>
      </c>
      <c r="E24" s="48"/>
    </row>
    <row r="25" spans="1:5" ht="38.25" customHeight="1" thickBot="1" x14ac:dyDescent="0.5">
      <c r="A25" s="77" t="s">
        <v>99</v>
      </c>
      <c r="B25" s="78">
        <v>5</v>
      </c>
      <c r="C25" s="78">
        <v>58.67</v>
      </c>
      <c r="D25" s="76">
        <v>75</v>
      </c>
      <c r="E25" s="48"/>
    </row>
    <row r="26" spans="1:5" ht="38.25" customHeight="1" thickBot="1" x14ac:dyDescent="0.5">
      <c r="A26" s="77" t="s">
        <v>100</v>
      </c>
      <c r="B26" s="78">
        <v>2</v>
      </c>
      <c r="C26" s="78">
        <v>76.790000000000006</v>
      </c>
      <c r="D26" s="76">
        <v>75</v>
      </c>
      <c r="E26" s="48"/>
    </row>
    <row r="27" spans="1:5" ht="38.25" customHeight="1" thickBot="1" x14ac:dyDescent="0.5">
      <c r="A27" s="77" t="s">
        <v>101</v>
      </c>
      <c r="B27" s="78">
        <v>5</v>
      </c>
      <c r="C27" s="78">
        <v>58.67</v>
      </c>
      <c r="D27" s="76">
        <v>75</v>
      </c>
      <c r="E27" s="48"/>
    </row>
    <row r="28" spans="1:5" ht="38.25" customHeight="1" thickBot="1" x14ac:dyDescent="0.5">
      <c r="A28" s="77" t="s">
        <v>102</v>
      </c>
      <c r="B28" s="78">
        <v>2</v>
      </c>
      <c r="C28" s="78">
        <v>76.790000000000006</v>
      </c>
      <c r="D28" s="76">
        <v>75</v>
      </c>
      <c r="E28" s="48"/>
    </row>
    <row r="29" spans="1:5" ht="38.25" customHeight="1" x14ac:dyDescent="0.5">
      <c r="A29" s="61"/>
      <c r="B29" s="65"/>
      <c r="C29" s="64"/>
      <c r="D29" s="58"/>
      <c r="E29" s="48"/>
    </row>
    <row r="30" spans="1:5" ht="38.25" customHeight="1" thickBot="1" x14ac:dyDescent="0.5">
      <c r="A30" s="79" t="s">
        <v>104</v>
      </c>
      <c r="B30" s="80">
        <v>2</v>
      </c>
      <c r="C30" s="80">
        <v>76.790000000000006</v>
      </c>
      <c r="D30" s="58"/>
      <c r="E30" s="48"/>
    </row>
    <row r="31" spans="1:5" ht="38.25" customHeight="1" thickBot="1" x14ac:dyDescent="0.5">
      <c r="A31" s="79" t="s">
        <v>105</v>
      </c>
      <c r="B31" s="80">
        <v>5</v>
      </c>
      <c r="C31" s="80">
        <v>58.67</v>
      </c>
      <c r="D31" s="58"/>
      <c r="E31" s="48"/>
    </row>
    <row r="32" spans="1:5" ht="38.25" customHeight="1" thickBot="1" x14ac:dyDescent="0.5">
      <c r="A32" s="79" t="s">
        <v>106</v>
      </c>
      <c r="B32" s="80">
        <v>2</v>
      </c>
      <c r="C32" s="80">
        <v>76.790000000000006</v>
      </c>
      <c r="D32" s="58"/>
      <c r="E32" s="48"/>
    </row>
    <row r="33" spans="1:5" ht="36.75" customHeight="1" thickBot="1" x14ac:dyDescent="0.5">
      <c r="A33" s="79" t="s">
        <v>107</v>
      </c>
      <c r="B33" s="80">
        <v>5</v>
      </c>
      <c r="C33" s="80">
        <v>58.67</v>
      </c>
      <c r="D33" s="58"/>
      <c r="E33" s="48"/>
    </row>
    <row r="34" spans="1:5" ht="38.25" customHeight="1" thickBot="1" x14ac:dyDescent="0.5">
      <c r="A34" s="79" t="s">
        <v>108</v>
      </c>
      <c r="B34" s="80">
        <v>2</v>
      </c>
      <c r="C34" s="80">
        <v>76.790000000000006</v>
      </c>
      <c r="D34" s="58"/>
      <c r="E34" s="48"/>
    </row>
    <row r="35" spans="1:5" ht="38.25" customHeight="1" thickBot="1" x14ac:dyDescent="0.5">
      <c r="A35" s="79" t="s">
        <v>109</v>
      </c>
      <c r="B35" s="80">
        <v>5</v>
      </c>
      <c r="C35" s="80">
        <v>58.67</v>
      </c>
      <c r="D35" s="58"/>
      <c r="E35" s="48"/>
    </row>
    <row r="36" spans="1:5" ht="38.25" customHeight="1" thickBot="1" x14ac:dyDescent="0.5">
      <c r="A36" s="79" t="s">
        <v>110</v>
      </c>
      <c r="B36" s="80">
        <v>2</v>
      </c>
      <c r="C36" s="80">
        <v>76.790000000000006</v>
      </c>
      <c r="D36" s="58"/>
      <c r="E36" s="48"/>
    </row>
    <row r="37" spans="1:5" ht="38.25" customHeight="1" thickBot="1" x14ac:dyDescent="0.5">
      <c r="A37" s="79" t="s">
        <v>111</v>
      </c>
      <c r="B37" s="80">
        <v>5</v>
      </c>
      <c r="C37" s="80">
        <v>58.67</v>
      </c>
      <c r="D37" s="58"/>
      <c r="E37" s="48"/>
    </row>
    <row r="38" spans="1:5" ht="38.25" customHeight="1" thickBot="1" x14ac:dyDescent="0.5">
      <c r="A38" s="79" t="s">
        <v>112</v>
      </c>
      <c r="B38" s="80">
        <v>2</v>
      </c>
      <c r="C38" s="80">
        <v>76.790000000000006</v>
      </c>
      <c r="D38" s="58"/>
    </row>
    <row r="39" spans="1:5" ht="38.25" customHeight="1" thickBot="1" x14ac:dyDescent="0.5">
      <c r="A39" s="79" t="s">
        <v>113</v>
      </c>
      <c r="B39" s="80">
        <v>5</v>
      </c>
      <c r="C39" s="80">
        <v>58.67</v>
      </c>
      <c r="D39" s="58"/>
      <c r="E39" s="51"/>
    </row>
    <row r="40" spans="1:5" ht="38.25" customHeight="1" thickBot="1" x14ac:dyDescent="0.5">
      <c r="A40" s="79" t="s">
        <v>114</v>
      </c>
      <c r="B40" s="80">
        <v>2</v>
      </c>
      <c r="C40" s="80">
        <v>76.790000000000006</v>
      </c>
      <c r="D40" s="58"/>
      <c r="E40" s="51"/>
    </row>
    <row r="41" spans="1:5" ht="38.25" customHeight="1" thickBot="1" x14ac:dyDescent="0.5">
      <c r="A41" s="79" t="s">
        <v>115</v>
      </c>
      <c r="B41" s="80">
        <v>5</v>
      </c>
      <c r="C41" s="80">
        <v>58.67</v>
      </c>
      <c r="D41" s="58"/>
      <c r="E41" s="51"/>
    </row>
    <row r="42" spans="1:5" ht="38.25" customHeight="1" thickBot="1" x14ac:dyDescent="0.5">
      <c r="A42" s="79" t="s">
        <v>116</v>
      </c>
      <c r="B42" s="80">
        <v>2</v>
      </c>
      <c r="C42" s="80">
        <v>76.790000000000006</v>
      </c>
      <c r="D42" s="58"/>
      <c r="E42" s="51"/>
    </row>
    <row r="43" spans="1:5" ht="38.25" customHeight="1" thickBot="1" x14ac:dyDescent="0.5">
      <c r="A43" s="79" t="s">
        <v>117</v>
      </c>
      <c r="B43" s="80">
        <v>5</v>
      </c>
      <c r="C43" s="80">
        <v>58.67</v>
      </c>
      <c r="D43" s="58"/>
      <c r="E43" s="51"/>
    </row>
    <row r="44" spans="1:5" ht="38.25" customHeight="1" thickBot="1" x14ac:dyDescent="0.5">
      <c r="A44" s="79" t="s">
        <v>118</v>
      </c>
      <c r="B44" s="80">
        <v>2</v>
      </c>
      <c r="C44" s="80">
        <v>76.790000000000006</v>
      </c>
      <c r="D44" s="58"/>
      <c r="E44" s="51"/>
    </row>
    <row r="45" spans="1:5" ht="38.25" customHeight="1" thickBot="1" x14ac:dyDescent="0.5">
      <c r="A45" s="79" t="s">
        <v>119</v>
      </c>
      <c r="B45" s="80">
        <v>5</v>
      </c>
      <c r="C45" s="80">
        <v>58.67</v>
      </c>
      <c r="D45" s="58"/>
      <c r="E45" s="51"/>
    </row>
    <row r="46" spans="1:5" ht="38.25" customHeight="1" thickBot="1" x14ac:dyDescent="0.5">
      <c r="A46" s="79" t="s">
        <v>120</v>
      </c>
      <c r="B46" s="80">
        <v>2</v>
      </c>
      <c r="C46" s="80">
        <v>76.790000000000006</v>
      </c>
      <c r="D46" s="58"/>
      <c r="E46" s="51"/>
    </row>
    <row r="47" spans="1:5" ht="38.25" customHeight="1" thickBot="1" x14ac:dyDescent="0.5">
      <c r="A47" s="79" t="s">
        <v>121</v>
      </c>
      <c r="B47" s="80">
        <v>5</v>
      </c>
      <c r="C47" s="80">
        <v>58.67</v>
      </c>
      <c r="D47" s="58"/>
      <c r="E47" s="51"/>
    </row>
    <row r="48" spans="1:5" ht="38.25" customHeight="1" thickBot="1" x14ac:dyDescent="0.5">
      <c r="A48" s="79" t="s">
        <v>122</v>
      </c>
      <c r="B48" s="80">
        <v>2</v>
      </c>
      <c r="C48" s="80">
        <v>76.790000000000006</v>
      </c>
      <c r="D48" s="58"/>
      <c r="E48" s="51"/>
    </row>
    <row r="49" spans="1:5" ht="38.25" customHeight="1" thickBot="1" x14ac:dyDescent="0.5">
      <c r="A49" s="79" t="s">
        <v>123</v>
      </c>
      <c r="B49" s="80">
        <v>5</v>
      </c>
      <c r="C49" s="80">
        <v>58.67</v>
      </c>
      <c r="D49" s="58"/>
      <c r="E49" s="51"/>
    </row>
    <row r="50" spans="1:5" ht="38.25" customHeight="1" thickBot="1" x14ac:dyDescent="0.5">
      <c r="A50" s="79" t="s">
        <v>124</v>
      </c>
      <c r="B50" s="80">
        <v>2</v>
      </c>
      <c r="C50" s="80">
        <v>76.790000000000006</v>
      </c>
      <c r="D50" s="58"/>
      <c r="E50" s="51"/>
    </row>
    <row r="51" spans="1:5" ht="38.25" customHeight="1" thickBot="1" x14ac:dyDescent="0.5">
      <c r="A51" s="79" t="s">
        <v>125</v>
      </c>
      <c r="B51" s="80">
        <v>5</v>
      </c>
      <c r="C51" s="80">
        <v>58.67</v>
      </c>
      <c r="D51" s="58"/>
      <c r="E51" s="51"/>
    </row>
    <row r="52" spans="1:5" ht="38.25" customHeight="1" thickBot="1" x14ac:dyDescent="0.5">
      <c r="A52" s="79" t="s">
        <v>107</v>
      </c>
      <c r="B52" s="80">
        <v>2</v>
      </c>
      <c r="C52" s="80">
        <v>76.790000000000006</v>
      </c>
      <c r="D52" s="58"/>
      <c r="E52" s="51"/>
    </row>
    <row r="53" spans="1:5" ht="38.25" customHeight="1" x14ac:dyDescent="0.45">
      <c r="A53" s="68" t="s">
        <v>72</v>
      </c>
      <c r="B53" s="65">
        <v>5</v>
      </c>
      <c r="C53" s="64">
        <v>58.67</v>
      </c>
      <c r="D53" s="58"/>
      <c r="E53" s="51"/>
    </row>
    <row r="54" spans="1:5" ht="38.25" customHeight="1" x14ac:dyDescent="0.45">
      <c r="A54" s="68" t="s">
        <v>73</v>
      </c>
      <c r="B54" s="65">
        <v>2</v>
      </c>
      <c r="C54" s="64">
        <v>76.790000000000006</v>
      </c>
      <c r="D54" s="58"/>
      <c r="E54" s="51"/>
    </row>
    <row r="55" spans="1:5" ht="38.25" customHeight="1" thickBot="1" x14ac:dyDescent="0.6">
      <c r="A55" s="62"/>
      <c r="B55" s="69"/>
      <c r="C55" s="70"/>
      <c r="D55" s="58"/>
      <c r="E55" s="51"/>
    </row>
    <row r="56" spans="1:5" ht="38.25" customHeight="1" thickBot="1" x14ac:dyDescent="0.5">
      <c r="A56" s="81" t="s">
        <v>126</v>
      </c>
      <c r="B56" s="82">
        <v>2</v>
      </c>
      <c r="C56" s="82">
        <v>76.790000000000006</v>
      </c>
      <c r="D56" s="58"/>
      <c r="E56" s="51"/>
    </row>
    <row r="57" spans="1:5" ht="38.25" customHeight="1" thickBot="1" x14ac:dyDescent="0.5">
      <c r="A57" s="83" t="s">
        <v>127</v>
      </c>
      <c r="B57" s="80">
        <v>5</v>
      </c>
      <c r="C57" s="80">
        <v>58.67</v>
      </c>
      <c r="D57" s="67"/>
      <c r="E57" s="51"/>
    </row>
    <row r="58" spans="1:5" ht="37.5" customHeight="1" thickBot="1" x14ac:dyDescent="0.5">
      <c r="A58" s="83" t="s">
        <v>128</v>
      </c>
      <c r="B58" s="80">
        <v>2</v>
      </c>
      <c r="C58" s="80">
        <v>76.790000000000006</v>
      </c>
      <c r="D58" s="67"/>
      <c r="E58" s="51"/>
    </row>
    <row r="59" spans="1:5" ht="38.25" customHeight="1" thickBot="1" x14ac:dyDescent="0.5">
      <c r="A59" s="83" t="s">
        <v>129</v>
      </c>
      <c r="B59" s="80">
        <v>5</v>
      </c>
      <c r="C59" s="80">
        <v>58.67</v>
      </c>
      <c r="E59" s="51"/>
    </row>
    <row r="60" spans="1:5" ht="38.25" customHeight="1" thickBot="1" x14ac:dyDescent="0.5">
      <c r="A60" s="83" t="s">
        <v>130</v>
      </c>
      <c r="B60" s="80">
        <v>2</v>
      </c>
      <c r="C60" s="80">
        <v>76.790000000000006</v>
      </c>
      <c r="E60" s="51"/>
    </row>
    <row r="61" spans="1:5" ht="38.25" customHeight="1" thickBot="1" x14ac:dyDescent="0.5">
      <c r="A61" s="83" t="s">
        <v>131</v>
      </c>
      <c r="B61" s="80">
        <v>5</v>
      </c>
      <c r="C61" s="80">
        <v>58.67</v>
      </c>
      <c r="E61" s="51"/>
    </row>
    <row r="62" spans="1:5" ht="38.25" customHeight="1" thickBot="1" x14ac:dyDescent="0.5">
      <c r="A62" s="83" t="s">
        <v>132</v>
      </c>
      <c r="B62" s="80">
        <v>2</v>
      </c>
      <c r="C62" s="80">
        <v>76.790000000000006</v>
      </c>
      <c r="E62" s="51"/>
    </row>
    <row r="63" spans="1:5" ht="38.25" customHeight="1" thickBot="1" x14ac:dyDescent="0.5">
      <c r="A63" s="83" t="s">
        <v>133</v>
      </c>
      <c r="B63" s="80">
        <v>5</v>
      </c>
      <c r="C63" s="80">
        <v>58.67</v>
      </c>
      <c r="E63" s="51"/>
    </row>
    <row r="64" spans="1:5" ht="38.25" customHeight="1" thickBot="1" x14ac:dyDescent="0.5">
      <c r="A64" s="83" t="s">
        <v>134</v>
      </c>
      <c r="B64" s="80">
        <v>2</v>
      </c>
      <c r="C64" s="80">
        <v>76.790000000000006</v>
      </c>
      <c r="E64" s="51"/>
    </row>
    <row r="65" spans="1:5" ht="38.25" customHeight="1" thickBot="1" x14ac:dyDescent="0.5">
      <c r="A65" s="83" t="s">
        <v>135</v>
      </c>
      <c r="B65" s="80">
        <v>5</v>
      </c>
      <c r="C65" s="80">
        <v>58.67</v>
      </c>
      <c r="E65" s="51"/>
    </row>
    <row r="66" spans="1:5" ht="38.25" customHeight="1" thickBot="1" x14ac:dyDescent="0.5">
      <c r="A66" s="83" t="s">
        <v>136</v>
      </c>
      <c r="B66" s="80">
        <v>2</v>
      </c>
      <c r="C66" s="80">
        <v>76.790000000000006</v>
      </c>
      <c r="E66" s="51"/>
    </row>
    <row r="67" spans="1:5" ht="38.25" customHeight="1" thickBot="1" x14ac:dyDescent="0.5">
      <c r="A67" s="83" t="s">
        <v>137</v>
      </c>
      <c r="B67" s="80">
        <v>5</v>
      </c>
      <c r="C67" s="80">
        <v>58.67</v>
      </c>
      <c r="E67" s="51"/>
    </row>
    <row r="68" spans="1:5" ht="38.25" customHeight="1" thickBot="1" x14ac:dyDescent="0.5">
      <c r="A68" s="83" t="s">
        <v>138</v>
      </c>
      <c r="B68" s="80">
        <v>2</v>
      </c>
      <c r="C68" s="80">
        <v>76.790000000000006</v>
      </c>
      <c r="E68" s="51"/>
    </row>
    <row r="69" spans="1:5" ht="38.25" customHeight="1" thickBot="1" x14ac:dyDescent="0.5">
      <c r="A69" s="83" t="s">
        <v>139</v>
      </c>
      <c r="B69" s="80">
        <v>5</v>
      </c>
      <c r="C69" s="80">
        <v>58.67</v>
      </c>
      <c r="E69" s="51"/>
    </row>
    <row r="70" spans="1:5" ht="38.25" customHeight="1" thickBot="1" x14ac:dyDescent="0.5">
      <c r="A70" s="83" t="s">
        <v>140</v>
      </c>
      <c r="B70" s="80">
        <v>2</v>
      </c>
      <c r="C70" s="80">
        <v>76.790000000000006</v>
      </c>
      <c r="E70" s="51"/>
    </row>
    <row r="71" spans="1:5" ht="38.25" customHeight="1" thickBot="1" x14ac:dyDescent="0.5">
      <c r="A71" s="83" t="s">
        <v>141</v>
      </c>
      <c r="B71" s="80">
        <v>5</v>
      </c>
      <c r="C71" s="80">
        <v>58.67</v>
      </c>
      <c r="E71" s="51"/>
    </row>
    <row r="72" spans="1:5" ht="38.25" customHeight="1" thickBot="1" x14ac:dyDescent="0.5">
      <c r="A72" s="83" t="s">
        <v>142</v>
      </c>
      <c r="B72" s="80">
        <v>2</v>
      </c>
      <c r="C72" s="80">
        <v>76.790000000000006</v>
      </c>
      <c r="E72" s="48"/>
    </row>
    <row r="73" spans="1:5" ht="38.25" customHeight="1" thickBot="1" x14ac:dyDescent="0.5">
      <c r="A73" s="83" t="s">
        <v>143</v>
      </c>
      <c r="B73" s="80">
        <v>5</v>
      </c>
      <c r="C73" s="80">
        <v>58.67</v>
      </c>
      <c r="E73" s="48"/>
    </row>
    <row r="74" spans="1:5" ht="38.25" customHeight="1" thickBot="1" x14ac:dyDescent="0.5">
      <c r="A74" s="83" t="s">
        <v>144</v>
      </c>
      <c r="B74" s="80">
        <v>2</v>
      </c>
      <c r="C74" s="80">
        <v>76.790000000000006</v>
      </c>
      <c r="E74" s="48"/>
    </row>
    <row r="75" spans="1:5" ht="38.25" customHeight="1" thickBot="1" x14ac:dyDescent="0.5">
      <c r="A75" s="84" t="s">
        <v>145</v>
      </c>
      <c r="B75" s="76">
        <v>2</v>
      </c>
      <c r="C75" s="76">
        <v>76.790000000000006</v>
      </c>
      <c r="E75" s="48"/>
    </row>
    <row r="76" spans="1:5" ht="38.25" customHeight="1" thickBot="1" x14ac:dyDescent="0.5">
      <c r="A76" s="85" t="s">
        <v>146</v>
      </c>
      <c r="B76" s="78">
        <v>5</v>
      </c>
      <c r="C76" s="78">
        <v>58.67</v>
      </c>
      <c r="E76" s="48"/>
    </row>
    <row r="77" spans="1:5" ht="38.25" customHeight="1" thickBot="1" x14ac:dyDescent="0.5">
      <c r="A77" s="85" t="s">
        <v>147</v>
      </c>
      <c r="B77" s="78">
        <v>2</v>
      </c>
      <c r="C77" s="78">
        <v>76.790000000000006</v>
      </c>
      <c r="E77" s="48"/>
    </row>
    <row r="78" spans="1:5" ht="38.25" customHeight="1" thickBot="1" x14ac:dyDescent="0.5">
      <c r="A78" s="85" t="s">
        <v>148</v>
      </c>
      <c r="B78" s="78">
        <v>5</v>
      </c>
      <c r="C78" s="78">
        <v>58.67</v>
      </c>
      <c r="E78" s="48"/>
    </row>
    <row r="79" spans="1:5" ht="38.25" customHeight="1" thickBot="1" x14ac:dyDescent="0.5">
      <c r="A79" s="85" t="s">
        <v>149</v>
      </c>
      <c r="B79" s="78">
        <v>2</v>
      </c>
      <c r="C79" s="78">
        <v>76.790000000000006</v>
      </c>
      <c r="E79" s="48"/>
    </row>
    <row r="80" spans="1:5" ht="38.25" customHeight="1" thickBot="1" x14ac:dyDescent="0.5">
      <c r="A80" s="85" t="s">
        <v>150</v>
      </c>
      <c r="B80" s="78">
        <v>5</v>
      </c>
      <c r="C80" s="78">
        <v>58.67</v>
      </c>
      <c r="E80" s="48"/>
    </row>
    <row r="81" spans="1:5" ht="38.25" customHeight="1" thickBot="1" x14ac:dyDescent="0.5">
      <c r="A81" s="85" t="s">
        <v>151</v>
      </c>
      <c r="B81" s="78">
        <v>2</v>
      </c>
      <c r="C81" s="78">
        <v>76.790000000000006</v>
      </c>
      <c r="E81" s="48"/>
    </row>
    <row r="82" spans="1:5" ht="38.25" customHeight="1" thickBot="1" x14ac:dyDescent="0.5">
      <c r="A82" s="85" t="s">
        <v>152</v>
      </c>
      <c r="B82" s="78">
        <v>5</v>
      </c>
      <c r="C82" s="78">
        <v>58.67</v>
      </c>
      <c r="E82" s="48"/>
    </row>
    <row r="83" spans="1:5" ht="38.25" customHeight="1" thickBot="1" x14ac:dyDescent="0.5">
      <c r="A83" s="85" t="s">
        <v>153</v>
      </c>
      <c r="B83" s="78">
        <v>2</v>
      </c>
      <c r="C83" s="78">
        <v>76.790000000000006</v>
      </c>
      <c r="E83" s="48"/>
    </row>
    <row r="84" spans="1:5" ht="38.25" customHeight="1" thickBot="1" x14ac:dyDescent="0.5">
      <c r="A84" s="85" t="s">
        <v>154</v>
      </c>
      <c r="B84" s="78">
        <v>5</v>
      </c>
      <c r="C84" s="78">
        <v>58.67</v>
      </c>
      <c r="E84" s="48"/>
    </row>
    <row r="85" spans="1:5" ht="38.25" customHeight="1" thickBot="1" x14ac:dyDescent="0.5">
      <c r="A85" s="85" t="s">
        <v>155</v>
      </c>
      <c r="B85" s="78">
        <v>2</v>
      </c>
      <c r="C85" s="78">
        <v>76.790000000000006</v>
      </c>
      <c r="E85" s="48"/>
    </row>
    <row r="86" spans="1:5" ht="38.25" customHeight="1" thickBot="1" x14ac:dyDescent="0.5">
      <c r="A86" s="85" t="s">
        <v>156</v>
      </c>
      <c r="B86" s="78">
        <v>5</v>
      </c>
      <c r="C86" s="78">
        <v>58.67</v>
      </c>
      <c r="D86" s="67"/>
      <c r="E86" s="48"/>
    </row>
    <row r="87" spans="1:5" ht="38.25" customHeight="1" thickBot="1" x14ac:dyDescent="0.5">
      <c r="A87" s="85" t="s">
        <v>157</v>
      </c>
      <c r="B87" s="78">
        <v>2</v>
      </c>
      <c r="C87" s="78">
        <v>76.790000000000006</v>
      </c>
      <c r="D87" s="67"/>
      <c r="E87" s="48"/>
    </row>
    <row r="88" spans="1:5" ht="38.25" customHeight="1" thickBot="1" x14ac:dyDescent="0.5">
      <c r="A88" s="85" t="s">
        <v>158</v>
      </c>
      <c r="B88" s="78">
        <v>5</v>
      </c>
      <c r="C88" s="78">
        <v>58.67</v>
      </c>
      <c r="E88" s="48"/>
    </row>
    <row r="89" spans="1:5" ht="38.25" customHeight="1" thickBot="1" x14ac:dyDescent="0.5">
      <c r="A89" s="85" t="s">
        <v>159</v>
      </c>
      <c r="B89" s="78">
        <v>2</v>
      </c>
      <c r="C89" s="78">
        <v>76.790000000000006</v>
      </c>
      <c r="E89" s="48"/>
    </row>
    <row r="90" spans="1:5" ht="38.25" customHeight="1" thickBot="1" x14ac:dyDescent="0.5">
      <c r="A90" s="85" t="s">
        <v>160</v>
      </c>
      <c r="B90" s="78">
        <v>5</v>
      </c>
      <c r="C90" s="78">
        <v>58.67</v>
      </c>
      <c r="E90" s="48"/>
    </row>
    <row r="91" spans="1:5" ht="38.25" customHeight="1" thickBot="1" x14ac:dyDescent="0.5">
      <c r="A91" s="85" t="s">
        <v>161</v>
      </c>
      <c r="B91" s="78">
        <v>2</v>
      </c>
      <c r="C91" s="78">
        <v>76.790000000000006</v>
      </c>
      <c r="E91" s="48"/>
    </row>
    <row r="92" spans="1:5" ht="38.25" customHeight="1" thickBot="1" x14ac:dyDescent="0.5">
      <c r="A92" s="85" t="s">
        <v>162</v>
      </c>
      <c r="B92" s="78">
        <v>5</v>
      </c>
      <c r="C92" s="78">
        <v>58.67</v>
      </c>
      <c r="E92" s="48"/>
    </row>
    <row r="93" spans="1:5" ht="38.25" customHeight="1" thickBot="1" x14ac:dyDescent="0.5">
      <c r="A93" s="85" t="s">
        <v>163</v>
      </c>
      <c r="B93" s="78">
        <v>2</v>
      </c>
      <c r="C93" s="78">
        <v>76.790000000000006</v>
      </c>
      <c r="E93" s="48"/>
    </row>
    <row r="94" spans="1:5" ht="38.25" customHeight="1" thickBot="1" x14ac:dyDescent="0.5">
      <c r="A94" s="85" t="s">
        <v>164</v>
      </c>
      <c r="B94" s="78">
        <v>5</v>
      </c>
      <c r="C94" s="78">
        <v>58.67</v>
      </c>
      <c r="E94" s="48"/>
    </row>
    <row r="95" spans="1:5" ht="38.25" customHeight="1" thickBot="1" x14ac:dyDescent="0.5">
      <c r="A95" s="85" t="s">
        <v>165</v>
      </c>
      <c r="B95" s="78">
        <v>2</v>
      </c>
      <c r="C95" s="78">
        <v>76.790000000000006</v>
      </c>
      <c r="E95" s="48"/>
    </row>
    <row r="96" spans="1:5" ht="38.25" customHeight="1" thickBot="1" x14ac:dyDescent="0.5">
      <c r="A96" s="85" t="s">
        <v>166</v>
      </c>
      <c r="B96" s="78">
        <v>5</v>
      </c>
      <c r="C96" s="78">
        <v>58.67</v>
      </c>
      <c r="E96" s="48"/>
    </row>
    <row r="97" spans="1:5" ht="36.75" customHeight="1" thickBot="1" x14ac:dyDescent="0.5">
      <c r="A97" s="85" t="s">
        <v>167</v>
      </c>
      <c r="B97" s="78">
        <v>2</v>
      </c>
      <c r="C97" s="78">
        <v>76.790000000000006</v>
      </c>
      <c r="E97" s="48"/>
    </row>
    <row r="98" spans="1:5" ht="38.25" customHeight="1" thickBot="1" x14ac:dyDescent="0.5">
      <c r="A98" s="85" t="s">
        <v>168</v>
      </c>
      <c r="B98" s="78">
        <v>5</v>
      </c>
      <c r="C98" s="78">
        <v>58.67</v>
      </c>
      <c r="E98" s="48"/>
    </row>
    <row r="99" spans="1:5" ht="38.25" customHeight="1" thickBot="1" x14ac:dyDescent="0.5">
      <c r="A99" s="85" t="s">
        <v>169</v>
      </c>
      <c r="B99" s="78">
        <v>2</v>
      </c>
      <c r="C99" s="78">
        <v>76.790000000000006</v>
      </c>
      <c r="E99" s="48"/>
    </row>
    <row r="100" spans="1:5" ht="38.25" customHeight="1" thickBot="1" x14ac:dyDescent="0.5">
      <c r="A100" s="85" t="s">
        <v>170</v>
      </c>
      <c r="B100" s="78">
        <v>5</v>
      </c>
      <c r="C100" s="78">
        <v>58.67</v>
      </c>
      <c r="E100" s="48"/>
    </row>
    <row r="101" spans="1:5" ht="38.25" customHeight="1" thickBot="1" x14ac:dyDescent="0.5">
      <c r="A101" s="85" t="s">
        <v>171</v>
      </c>
      <c r="B101" s="78">
        <v>2</v>
      </c>
      <c r="C101" s="78">
        <v>76.790000000000006</v>
      </c>
      <c r="E101" s="48"/>
    </row>
    <row r="102" spans="1:5" ht="38.25" customHeight="1" thickBot="1" x14ac:dyDescent="0.5">
      <c r="A102" s="85" t="s">
        <v>172</v>
      </c>
      <c r="B102" s="78">
        <v>5</v>
      </c>
      <c r="C102" s="78">
        <v>58.67</v>
      </c>
      <c r="E102" s="48"/>
    </row>
    <row r="103" spans="1:5" ht="38.25" customHeight="1" x14ac:dyDescent="0.45">
      <c r="A103" s="66" t="s">
        <v>74</v>
      </c>
      <c r="B103" s="65">
        <v>5</v>
      </c>
      <c r="C103" s="64">
        <v>58.67</v>
      </c>
      <c r="E103" s="48"/>
    </row>
    <row r="104" spans="1:5" ht="38.25" customHeight="1" x14ac:dyDescent="0.45">
      <c r="A104" s="66" t="s">
        <v>75</v>
      </c>
      <c r="B104" s="65">
        <v>2</v>
      </c>
      <c r="C104" s="64">
        <v>76.790000000000006</v>
      </c>
      <c r="E104" s="48"/>
    </row>
    <row r="105" spans="1:5" ht="38.25" customHeight="1" x14ac:dyDescent="0.45">
      <c r="A105" s="66" t="s">
        <v>76</v>
      </c>
      <c r="B105" s="65">
        <v>3</v>
      </c>
      <c r="C105" s="64">
        <v>49.78</v>
      </c>
      <c r="E105" s="52"/>
    </row>
    <row r="106" spans="1:5" ht="38.25" customHeight="1" x14ac:dyDescent="0.45">
      <c r="A106" s="66" t="s">
        <v>77</v>
      </c>
      <c r="B106" s="65">
        <v>5</v>
      </c>
      <c r="C106" s="64">
        <v>58.67</v>
      </c>
      <c r="E106" s="48"/>
    </row>
    <row r="107" spans="1:5" ht="38.25" customHeight="1" x14ac:dyDescent="0.45">
      <c r="A107" s="71"/>
      <c r="B107" s="72"/>
      <c r="C107" s="70"/>
      <c r="E107" s="48"/>
    </row>
    <row r="108" spans="1:5" ht="38.25" customHeight="1" x14ac:dyDescent="0.45">
      <c r="A108" s="73"/>
      <c r="B108" s="74"/>
      <c r="C108" s="70"/>
      <c r="E108" s="48"/>
    </row>
    <row r="109" spans="1:5" ht="38.25" customHeight="1" x14ac:dyDescent="0.45">
      <c r="A109" s="71"/>
      <c r="B109" s="72"/>
      <c r="C109" s="70"/>
      <c r="E109" s="48"/>
    </row>
    <row r="110" spans="1:5" ht="38.25" customHeight="1" x14ac:dyDescent="0.45">
      <c r="A110" s="59"/>
      <c r="E110" s="48"/>
    </row>
    <row r="111" spans="1:5" ht="38.25" customHeight="1" x14ac:dyDescent="0.45">
      <c r="A111" s="59"/>
      <c r="E111" s="48"/>
    </row>
    <row r="112" spans="1:5" ht="38.25" customHeight="1" x14ac:dyDescent="0.45">
      <c r="A112" s="59"/>
      <c r="E112" s="48"/>
    </row>
    <row r="113" spans="1:5" ht="38.25" customHeight="1" x14ac:dyDescent="0.45">
      <c r="A113" s="59"/>
      <c r="E113" s="48"/>
    </row>
    <row r="114" spans="1:5" ht="38.25" customHeight="1" x14ac:dyDescent="0.45">
      <c r="A114" s="55"/>
      <c r="E114" s="48"/>
    </row>
    <row r="115" spans="1:5" ht="38.25" customHeight="1" x14ac:dyDescent="0.45">
      <c r="A115" s="55"/>
      <c r="E115" s="48"/>
    </row>
    <row r="116" spans="1:5" ht="38.25" customHeight="1" x14ac:dyDescent="0.45">
      <c r="A116" s="55"/>
      <c r="E116" s="48"/>
    </row>
    <row r="117" spans="1:5" ht="38.25" customHeight="1" x14ac:dyDescent="0.45">
      <c r="A117" s="55"/>
      <c r="E117" s="48"/>
    </row>
    <row r="118" spans="1:5" ht="38.25" customHeight="1" x14ac:dyDescent="0.45">
      <c r="A118" s="55"/>
    </row>
    <row r="119" spans="1:5" ht="38.25" customHeight="1" x14ac:dyDescent="0.45">
      <c r="A119" s="55"/>
    </row>
    <row r="120" spans="1:5" ht="38.25" customHeight="1" x14ac:dyDescent="0.45">
      <c r="A120" s="55"/>
    </row>
    <row r="121" spans="1:5" ht="38.25" customHeight="1" x14ac:dyDescent="0.45">
      <c r="A121" s="55"/>
    </row>
    <row r="122" spans="1:5" ht="38.25" customHeight="1" x14ac:dyDescent="0.45">
      <c r="A122" s="55"/>
    </row>
    <row r="123" spans="1:5" ht="38.25" customHeight="1" x14ac:dyDescent="0.45">
      <c r="A123" s="55"/>
    </row>
    <row r="124" spans="1:5" ht="38.25" customHeight="1" x14ac:dyDescent="0.45">
      <c r="A124" s="55"/>
    </row>
    <row r="125" spans="1:5" ht="38.25" customHeight="1" x14ac:dyDescent="0.45">
      <c r="D125" s="58"/>
    </row>
    <row r="126" spans="1:5" ht="38.25" customHeight="1" x14ac:dyDescent="0.45">
      <c r="D126" s="58"/>
    </row>
    <row r="127" spans="1:5" ht="38.25" customHeight="1" x14ac:dyDescent="0.45">
      <c r="D127" s="58"/>
    </row>
    <row r="128" spans="1:5" ht="38.25" customHeight="1" x14ac:dyDescent="0.45">
      <c r="D128" s="58"/>
    </row>
    <row r="129" spans="4:4" ht="38.25" customHeight="1" x14ac:dyDescent="0.45">
      <c r="D129" s="58"/>
    </row>
    <row r="130" spans="4:4" ht="38.25" customHeight="1" x14ac:dyDescent="0.45">
      <c r="D130" s="58"/>
    </row>
    <row r="131" spans="4:4" ht="38.25" customHeight="1" x14ac:dyDescent="0.45">
      <c r="D131" s="53"/>
    </row>
  </sheetData>
  <customSheetViews>
    <customSheetView guid="{115C6F58-41E2-44C7-BF61-547172606B68}" scale="60" state="hidden">
      <selection activeCell="E9" sqref="E9"/>
      <rowBreaks count="2" manualBreakCount="2">
        <brk id="37" max="4" man="1"/>
        <brk id="59" max="4" man="1"/>
      </rowBreaks>
      <pageMargins left="0.25" right="0.25" top="0.47" bottom="0.1" header="0.26" footer="0"/>
      <printOptions gridLines="1"/>
      <pageSetup orientation="landscape" r:id="rId1"/>
      <headerFooter alignWithMargins="0">
        <oddHeader>&amp;C&amp;"Arial,Bold"&amp;12 141 Zn/Al alloy unknown fall '05</oddHeader>
      </headerFooter>
    </customSheetView>
  </customSheetViews>
  <phoneticPr fontId="0" type="noConversion"/>
  <printOptions gridLines="1"/>
  <pageMargins left="0.25" right="0.25" top="0.47" bottom="0.1" header="0.26" footer="0"/>
  <pageSetup orientation="landscape" r:id="rId2"/>
  <headerFooter alignWithMargins="0">
    <oddHeader>&amp;C&amp;"Arial,Bold"&amp;12 141 Zn/Al alloy unknown fall '05</oddHeader>
  </headerFooter>
  <rowBreaks count="2" manualBreakCount="2">
    <brk id="36" max="4" man="1"/>
    <brk id="57" max="4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customSheetViews>
    <customSheetView guid="{115C6F58-41E2-44C7-BF61-547172606B68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 sheet check</vt:lpstr>
      <vt:lpstr>data sheet</vt:lpstr>
      <vt:lpstr>calculation check</vt:lpstr>
      <vt:lpstr>calculations</vt:lpstr>
      <vt:lpstr>unknowns</vt:lpstr>
      <vt:lpstr>Sheet1</vt:lpstr>
      <vt:lpstr>calculations!Print_Area</vt:lpstr>
      <vt:lpstr>'data sheet'!Print_Area</vt:lpstr>
      <vt:lpstr>unknowns!Print_Area</vt:lpstr>
      <vt:lpstr>unknowns!Print_Titles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Huber</dc:creator>
  <cp:lastModifiedBy>Diana Vance</cp:lastModifiedBy>
  <cp:lastPrinted>2011-02-24T20:01:45Z</cp:lastPrinted>
  <dcterms:created xsi:type="dcterms:W3CDTF">2007-09-19T21:17:04Z</dcterms:created>
  <dcterms:modified xsi:type="dcterms:W3CDTF">2020-03-10T04:27:55Z</dcterms:modified>
</cp:coreProperties>
</file>